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6" yWindow="72" windowWidth="13980" windowHeight="9060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<sst xmlns="http://schemas.openxmlformats.org/spreadsheetml/2006/main" count="253" uniqueCount="155">
  <si>
    <t>KRYCÍ LIST ROZPOČTU</t>
  </si>
  <si>
    <t>Název stavby</t>
  </si>
  <si>
    <t>JKSO</t>
  </si>
  <si>
    <t xml:space="preserve"> </t>
  </si>
  <si>
    <t>Kód stavby</t>
  </si>
  <si>
    <t>P2011-015</t>
  </si>
  <si>
    <t>Název objektu</t>
  </si>
  <si>
    <t>EČO</t>
  </si>
  <si>
    <t>Kód objektu</t>
  </si>
  <si>
    <t>Název části</t>
  </si>
  <si>
    <t>Místo</t>
  </si>
  <si>
    <t>Albertov 6, Praha 2</t>
  </si>
  <si>
    <t>Kód části</t>
  </si>
  <si>
    <t>Název podčásti</t>
  </si>
  <si>
    <t>Kód podčásti</t>
  </si>
  <si>
    <t>IČ</t>
  </si>
  <si>
    <t>DIČ</t>
  </si>
  <si>
    <t>Objednatel</t>
  </si>
  <si>
    <t>Přírodovědecká fakulta UK</t>
  </si>
  <si>
    <t>Projektant</t>
  </si>
  <si>
    <t>Zhotovitel</t>
  </si>
  <si>
    <t>Rozpočet číslo</t>
  </si>
  <si>
    <t>Zpracoval</t>
  </si>
  <si>
    <t>Dne</t>
  </si>
  <si>
    <t>20.05.2011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</si>
  <si>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</si>
  <si>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</si>
  <si>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</si>
  <si>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</si>
  <si>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</si>
  <si>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</si>
  <si>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</si>
  <si>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</si>
  <si>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</si>
  <si>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</si>
  <si>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</si>
  <si>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</si>
  <si>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</si>
  <si>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</si>
  <si>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</si>
  <si>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</si>
  <si>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</si>
  <si>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</si>
  <si>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</si>
  <si>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</si>
  <si>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</si>
  <si>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</si>
  <si>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</si>
  <si>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</si>
  <si>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</si>
  <si>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</si>
  <si>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</si>
  <si>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</si>
  <si>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</si>
  <si>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</si>
  <si>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</si>
  <si>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</si>
  <si>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</si>
  <si>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</si>
  <si>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</si>
  <si>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</si>
  <si>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</si>
  <si>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</si>
  <si>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</si>
  <si>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</si>
  <si>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</si>
  <si>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</si>
  <si>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</si>
  <si>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</si>
  <si>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</si>
  <si>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</si>
  <si>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</si>
  <si>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</si>
  <si>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</si>
  <si>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</si>
  <si>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</si>
  <si>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</si>
  <si>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</si>
  <si>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</si>
  <si>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</si>
  <si>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</si>
  <si>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24.5.2011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</si>
  <si>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</si>
  <si>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</si>
  <si>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</si>
  <si>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</si>
  <si>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</si>
  <si>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</si>
  <si>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</si>
  <si>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</si>
  <si>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</si>
  <si>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</si>
  <si>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</si>
  <si>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</si>
  <si>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</si>
  <si>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</si>
  <si>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</si>
  <si>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</si>
  <si>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</si>
  <si>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</si>
  <si>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</si>
  <si>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</si>
  <si>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</si>
  <si>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</si>
  <si>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</si>
  <si>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62</t>
  </si>
  <si>
    <t>Úprava povrchů vnější</t>
  </si>
  <si>
    <t>1</t>
  </si>
  <si>
    <t>K</t>
  </si>
  <si>
    <t>014</t>
  </si>
  <si>
    <t>622426121</t>
  </si>
  <si>
    <t>m2</t>
  </si>
  <si>
    <t>2</t>
  </si>
  <si>
    <t>3</t>
  </si>
  <si>
    <t>PK</t>
  </si>
  <si>
    <t>6</t>
  </si>
  <si>
    <t>622427732R</t>
  </si>
  <si>
    <t>kpl</t>
  </si>
  <si>
    <t>7</t>
  </si>
  <si>
    <t>622902111R</t>
  </si>
  <si>
    <t>9</t>
  </si>
  <si>
    <t>622903130R</t>
  </si>
  <si>
    <t>011</t>
  </si>
  <si>
    <t>622454521</t>
  </si>
  <si>
    <t>622611132</t>
  </si>
  <si>
    <t>013</t>
  </si>
  <si>
    <t>t</t>
  </si>
  <si>
    <t>979081111</t>
  </si>
  <si>
    <t>99</t>
  </si>
  <si>
    <t>Přesun hmot</t>
  </si>
  <si>
    <t>998011004</t>
  </si>
  <si>
    <t>Práce a dodávky PSV</t>
  </si>
  <si>
    <t>764</t>
  </si>
  <si>
    <t>Konstrukce klempířské</t>
  </si>
  <si>
    <t>764454803</t>
  </si>
  <si>
    <t>m</t>
  </si>
  <si>
    <t>764455203</t>
  </si>
  <si>
    <t>nakládka a odvoz suti, ekologická likvidace</t>
  </si>
  <si>
    <t>Bourací práce</t>
  </si>
  <si>
    <t>Demontáž stávajících svodů</t>
  </si>
  <si>
    <t>Zpětná montáž svodů</t>
  </si>
  <si>
    <t>Omytí soklu tlakovou vodou</t>
  </si>
  <si>
    <t>Zpevnění soklu armaturou/výztuhy</t>
  </si>
  <si>
    <t xml:space="preserve">Přesun hmot pro budovy zděné </t>
  </si>
  <si>
    <t xml:space="preserve">Chemické dočištění </t>
  </si>
  <si>
    <t>Hydrofobizace</t>
  </si>
  <si>
    <t>Lokální retuš</t>
  </si>
  <si>
    <t>Celková patinace</t>
  </si>
  <si>
    <t>OST</t>
  </si>
  <si>
    <t>Restaurátorské práce</t>
  </si>
  <si>
    <t>Zpevnění kamenů soklu (např. Porosil)</t>
  </si>
  <si>
    <t>Umělý kámen - vysprávky soklu</t>
  </si>
  <si>
    <t>Havarijní oprava - fasáda Votočkova - V 2</t>
  </si>
  <si>
    <t>Doštění kamenného soklu - mechanické sejmutí zbytků cementové stěrky</t>
  </si>
  <si>
    <t>Kučera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</si>
</sst>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,##0.00_ ;\-#,##0.00\ "/>
  </numFmts>
  <fonts count="5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3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66" fontId="0" fillId="0" borderId="0" xfId="0" applyNumberFormat="1" applyAlignment="1" applyProtection="1">
      <alignment horizontal="left" vertical="top"/>
      <protection/>
    </xf>
    <xf numFmtId="166" fontId="2" fillId="0" borderId="0" xfId="0" applyNumberFormat="1" applyFont="1" applyAlignment="1" applyProtection="1">
      <alignment horizontal="left" vertical="center"/>
      <protection/>
    </xf>
    <xf numFmtId="166" fontId="2" fillId="35" borderId="0" xfId="0" applyNumberFormat="1" applyFont="1" applyFill="1" applyAlignment="1" applyProtection="1">
      <alignment horizontal="right" vertical="center"/>
      <protection/>
    </xf>
    <xf numFmtId="167" fontId="2" fillId="35" borderId="0" xfId="0" applyNumberFormat="1" applyFont="1" applyFill="1" applyAlignment="1" applyProtection="1">
      <alignment horizontal="right" vertical="center"/>
      <protection/>
    </xf>
    <xf numFmtId="0" fontId="9" fillId="35" borderId="0" xfId="0" applyFont="1" applyFill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view="pageBreakPreview" zoomScale="130" zoomScaleSheetLayoutView="130" zoomScalePageLayoutView="0" workbookViewId="0" topLeftCell="A1">
      <selection activeCell="E27" sqref="E27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5" customHeight="1">
      <c r="A5" s="16"/>
      <c r="B5" s="17" t="s">
        <v>1</v>
      </c>
      <c r="C5" s="17"/>
      <c r="D5" s="17"/>
      <c r="E5" s="18" t="s">
        <v>152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2</v>
      </c>
      <c r="P5" s="18" t="s">
        <v>3</v>
      </c>
      <c r="Q5" s="21"/>
      <c r="R5" s="20"/>
      <c r="S5" s="22"/>
    </row>
    <row r="6" spans="1:19" ht="17.25" customHeight="1" hidden="1">
      <c r="A6" s="16"/>
      <c r="B6" s="17" t="s">
        <v>4</v>
      </c>
      <c r="C6" s="17"/>
      <c r="D6" s="17"/>
      <c r="E6" s="23" t="s">
        <v>5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17.25" customHeight="1">
      <c r="A7" s="16"/>
      <c r="B7" s="17" t="s">
        <v>6</v>
      </c>
      <c r="C7" s="17"/>
      <c r="D7" s="17"/>
      <c r="E7" s="27" t="s">
        <v>3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7</v>
      </c>
      <c r="P7" s="23"/>
      <c r="Q7" s="26"/>
      <c r="R7" s="24"/>
      <c r="S7" s="22"/>
    </row>
    <row r="8" spans="1:19" ht="17.25" customHeight="1" hidden="1">
      <c r="A8" s="16"/>
      <c r="B8" s="17" t="s">
        <v>8</v>
      </c>
      <c r="C8" s="17"/>
      <c r="D8" s="17"/>
      <c r="E8" s="27" t="s">
        <v>3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7.25" customHeight="1">
      <c r="A9" s="16"/>
      <c r="B9" s="17" t="s">
        <v>9</v>
      </c>
      <c r="C9" s="17"/>
      <c r="D9" s="17"/>
      <c r="E9" s="28" t="s">
        <v>3</v>
      </c>
      <c r="F9" s="29"/>
      <c r="G9" s="29"/>
      <c r="H9" s="29"/>
      <c r="I9" s="29"/>
      <c r="J9" s="30"/>
      <c r="K9" s="17"/>
      <c r="L9" s="17"/>
      <c r="M9" s="17"/>
      <c r="N9" s="17"/>
      <c r="O9" s="17" t="s">
        <v>10</v>
      </c>
      <c r="P9" s="31" t="s">
        <v>11</v>
      </c>
      <c r="Q9" s="32"/>
      <c r="R9" s="30"/>
      <c r="S9" s="22"/>
    </row>
    <row r="10" spans="1:19" ht="17.25" customHeight="1" hidden="1">
      <c r="A10" s="16"/>
      <c r="B10" s="17" t="s">
        <v>12</v>
      </c>
      <c r="C10" s="17"/>
      <c r="D10" s="17"/>
      <c r="E10" s="33" t="s">
        <v>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13</v>
      </c>
      <c r="C11" s="17"/>
      <c r="D11" s="17"/>
      <c r="E11" s="33" t="s">
        <v>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14</v>
      </c>
      <c r="C12" s="17"/>
      <c r="D12" s="17"/>
      <c r="E12" s="33" t="s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3" t="s">
        <v>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3" t="s">
        <v>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3" t="s">
        <v>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3" t="s">
        <v>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3" t="s">
        <v>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3" t="s">
        <v>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3" t="s">
        <v>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3" t="s">
        <v>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3" t="s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3" t="s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3" t="s">
        <v>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3" t="s">
        <v>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15</v>
      </c>
      <c r="P25" s="17" t="s">
        <v>16</v>
      </c>
      <c r="Q25" s="17"/>
      <c r="R25" s="17"/>
      <c r="S25" s="22"/>
    </row>
    <row r="26" spans="1:19" ht="17.25" customHeight="1">
      <c r="A26" s="16"/>
      <c r="B26" s="17" t="s">
        <v>17</v>
      </c>
      <c r="C26" s="17"/>
      <c r="D26" s="17"/>
      <c r="E26" s="18" t="s">
        <v>18</v>
      </c>
      <c r="F26" s="19"/>
      <c r="G26" s="19"/>
      <c r="H26" s="19"/>
      <c r="I26" s="19"/>
      <c r="J26" s="20"/>
      <c r="K26" s="17"/>
      <c r="L26" s="17"/>
      <c r="M26" s="17"/>
      <c r="N26" s="17"/>
      <c r="O26" s="34"/>
      <c r="P26" s="35"/>
      <c r="Q26" s="36"/>
      <c r="R26" s="37"/>
      <c r="S26" s="22"/>
    </row>
    <row r="27" spans="1:19" ht="17.25" customHeight="1">
      <c r="A27" s="16"/>
      <c r="B27" s="17" t="s">
        <v>19</v>
      </c>
      <c r="C27" s="17"/>
      <c r="D27" s="17"/>
      <c r="E27" s="23" t="s">
        <v>154</v>
      </c>
      <c r="F27" s="17"/>
      <c r="G27" s="17"/>
      <c r="H27" s="17"/>
      <c r="I27" s="17"/>
      <c r="J27" s="24"/>
      <c r="K27" s="17"/>
      <c r="L27" s="17"/>
      <c r="M27" s="17"/>
      <c r="N27" s="17"/>
      <c r="O27" s="34"/>
      <c r="P27" s="35"/>
      <c r="Q27" s="36"/>
      <c r="R27" s="37"/>
      <c r="S27" s="22"/>
    </row>
    <row r="28" spans="1:19" ht="17.25" customHeight="1">
      <c r="A28" s="16"/>
      <c r="B28" s="17" t="s">
        <v>20</v>
      </c>
      <c r="C28" s="17"/>
      <c r="D28" s="17"/>
      <c r="E28" s="23" t="s">
        <v>3</v>
      </c>
      <c r="F28" s="17"/>
      <c r="G28" s="17"/>
      <c r="H28" s="17"/>
      <c r="I28" s="17"/>
      <c r="J28" s="24"/>
      <c r="K28" s="17"/>
      <c r="L28" s="17"/>
      <c r="M28" s="17"/>
      <c r="N28" s="17"/>
      <c r="O28" s="34"/>
      <c r="P28" s="35"/>
      <c r="Q28" s="36"/>
      <c r="R28" s="37"/>
      <c r="S28" s="22"/>
    </row>
    <row r="29" spans="1:19" ht="17.25" customHeight="1">
      <c r="A29" s="16"/>
      <c r="B29" s="17"/>
      <c r="C29" s="17"/>
      <c r="D29" s="17"/>
      <c r="E29" s="31"/>
      <c r="F29" s="29"/>
      <c r="G29" s="29"/>
      <c r="H29" s="29"/>
      <c r="I29" s="29"/>
      <c r="J29" s="30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8" t="s">
        <v>21</v>
      </c>
      <c r="F30" s="17"/>
      <c r="G30" s="17" t="s">
        <v>22</v>
      </c>
      <c r="H30" s="17"/>
      <c r="I30" s="17"/>
      <c r="J30" s="17"/>
      <c r="K30" s="17"/>
      <c r="L30" s="17"/>
      <c r="M30" s="17"/>
      <c r="N30" s="17"/>
      <c r="O30" s="38" t="s">
        <v>23</v>
      </c>
      <c r="P30" s="26"/>
      <c r="Q30" s="26"/>
      <c r="R30" s="39"/>
      <c r="S30" s="22"/>
    </row>
    <row r="31" spans="1:19" ht="17.25" customHeight="1">
      <c r="A31" s="16"/>
      <c r="B31" s="17"/>
      <c r="C31" s="17"/>
      <c r="D31" s="17"/>
      <c r="E31" s="34"/>
      <c r="F31" s="17"/>
      <c r="G31" s="35"/>
      <c r="H31" s="40"/>
      <c r="I31" s="41"/>
      <c r="J31" s="17"/>
      <c r="K31" s="17"/>
      <c r="L31" s="17"/>
      <c r="M31" s="17"/>
      <c r="N31" s="17"/>
      <c r="O31" s="42" t="s">
        <v>24</v>
      </c>
      <c r="P31" s="26"/>
      <c r="Q31" s="26"/>
      <c r="R31" s="43"/>
      <c r="S31" s="22"/>
    </row>
    <row r="32" spans="1:19" ht="8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20.25" customHeight="1">
      <c r="A33" s="47"/>
      <c r="B33" s="48"/>
      <c r="C33" s="48"/>
      <c r="D33" s="48"/>
      <c r="E33" s="49" t="s">
        <v>25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0"/>
    </row>
    <row r="34" spans="1:19" ht="20.25" customHeight="1">
      <c r="A34" s="51" t="s">
        <v>26</v>
      </c>
      <c r="B34" s="52"/>
      <c r="C34" s="52"/>
      <c r="D34" s="53"/>
      <c r="E34" s="54" t="s">
        <v>27</v>
      </c>
      <c r="F34" s="53"/>
      <c r="G34" s="54" t="s">
        <v>28</v>
      </c>
      <c r="H34" s="52"/>
      <c r="I34" s="53"/>
      <c r="J34" s="54" t="s">
        <v>29</v>
      </c>
      <c r="K34" s="52"/>
      <c r="L34" s="54" t="s">
        <v>30</v>
      </c>
      <c r="M34" s="52"/>
      <c r="N34" s="52"/>
      <c r="O34" s="53"/>
      <c r="P34" s="54" t="s">
        <v>31</v>
      </c>
      <c r="Q34" s="52"/>
      <c r="R34" s="52"/>
      <c r="S34" s="55"/>
    </row>
    <row r="35" spans="1:19" ht="20.25" customHeight="1">
      <c r="A35" s="56"/>
      <c r="B35" s="57"/>
      <c r="C35" s="57"/>
      <c r="D35" s="58">
        <v>0</v>
      </c>
      <c r="E35" s="59">
        <f>IF(D35=0,0,R47/D35)</f>
        <v>0</v>
      </c>
      <c r="F35" s="60"/>
      <c r="G35" s="61"/>
      <c r="H35" s="57"/>
      <c r="I35" s="58">
        <v>0</v>
      </c>
      <c r="J35" s="59">
        <f>IF(I35=0,0,R47/I35)</f>
        <v>0</v>
      </c>
      <c r="K35" s="62"/>
      <c r="L35" s="61"/>
      <c r="M35" s="57"/>
      <c r="N35" s="57"/>
      <c r="O35" s="58">
        <v>0</v>
      </c>
      <c r="P35" s="61"/>
      <c r="Q35" s="57"/>
      <c r="R35" s="63">
        <f>IF(O35=0,0,R47/O35)</f>
        <v>0</v>
      </c>
      <c r="S35" s="64"/>
    </row>
    <row r="36" spans="1:19" ht="20.25" customHeight="1">
      <c r="A36" s="47"/>
      <c r="B36" s="48"/>
      <c r="C36" s="48"/>
      <c r="D36" s="48"/>
      <c r="E36" s="49" t="s">
        <v>32</v>
      </c>
      <c r="F36" s="48"/>
      <c r="G36" s="48"/>
      <c r="H36" s="48"/>
      <c r="I36" s="48"/>
      <c r="J36" s="65" t="s">
        <v>33</v>
      </c>
      <c r="K36" s="48"/>
      <c r="L36" s="48"/>
      <c r="M36" s="48"/>
      <c r="N36" s="48"/>
      <c r="O36" s="48"/>
      <c r="P36" s="48"/>
      <c r="Q36" s="48"/>
      <c r="R36" s="48"/>
      <c r="S36" s="50"/>
    </row>
    <row r="37" spans="1:19" ht="20.25" customHeight="1">
      <c r="A37" s="66" t="s">
        <v>34</v>
      </c>
      <c r="B37" s="67"/>
      <c r="C37" s="68" t="s">
        <v>35</v>
      </c>
      <c r="D37" s="69"/>
      <c r="E37" s="69"/>
      <c r="F37" s="70"/>
      <c r="G37" s="66" t="s">
        <v>36</v>
      </c>
      <c r="H37" s="71"/>
      <c r="I37" s="68" t="s">
        <v>37</v>
      </c>
      <c r="J37" s="69"/>
      <c r="K37" s="69"/>
      <c r="L37" s="66" t="s">
        <v>38</v>
      </c>
      <c r="M37" s="71"/>
      <c r="N37" s="68" t="s">
        <v>39</v>
      </c>
      <c r="O37" s="69"/>
      <c r="P37" s="69"/>
      <c r="Q37" s="69"/>
      <c r="R37" s="69"/>
      <c r="S37" s="70"/>
    </row>
    <row r="38" spans="1:19" ht="20.25" customHeight="1">
      <c r="A38" s="72">
        <v>1</v>
      </c>
      <c r="B38" s="73" t="s">
        <v>40</v>
      </c>
      <c r="C38" s="20"/>
      <c r="D38" s="74" t="s">
        <v>41</v>
      </c>
      <c r="E38" s="75">
        <f>SUMIF(Rozpocet!O5:O35,8,Rozpocet!I5:I35)</f>
        <v>0</v>
      </c>
      <c r="F38" s="76"/>
      <c r="G38" s="72">
        <v>8</v>
      </c>
      <c r="H38" s="77" t="s">
        <v>42</v>
      </c>
      <c r="I38" s="37"/>
      <c r="J38" s="78">
        <v>0</v>
      </c>
      <c r="K38" s="79"/>
      <c r="L38" s="72">
        <v>13</v>
      </c>
      <c r="M38" s="35" t="s">
        <v>43</v>
      </c>
      <c r="N38" s="40"/>
      <c r="O38" s="40"/>
      <c r="P38" s="80">
        <f>M48</f>
        <v>10</v>
      </c>
      <c r="Q38" s="81" t="s">
        <v>44</v>
      </c>
      <c r="R38" s="75">
        <f>E44*3%</f>
        <v>0</v>
      </c>
      <c r="S38" s="76"/>
    </row>
    <row r="39" spans="1:19" ht="20.25" customHeight="1">
      <c r="A39" s="72">
        <v>2</v>
      </c>
      <c r="B39" s="82"/>
      <c r="C39" s="30"/>
      <c r="D39" s="74" t="s">
        <v>45</v>
      </c>
      <c r="E39" s="75">
        <f>Rekapitulace!C14</f>
        <v>0</v>
      </c>
      <c r="F39" s="76"/>
      <c r="G39" s="72">
        <v>9</v>
      </c>
      <c r="H39" s="17" t="s">
        <v>46</v>
      </c>
      <c r="I39" s="74"/>
      <c r="J39" s="78">
        <v>0</v>
      </c>
      <c r="K39" s="79"/>
      <c r="L39" s="72">
        <v>14</v>
      </c>
      <c r="M39" s="35" t="s">
        <v>47</v>
      </c>
      <c r="N39" s="40"/>
      <c r="O39" s="40"/>
      <c r="P39" s="80">
        <f>M48</f>
        <v>10</v>
      </c>
      <c r="Q39" s="81" t="s">
        <v>44</v>
      </c>
      <c r="R39" s="75">
        <f>E44*2%</f>
        <v>0</v>
      </c>
      <c r="S39" s="76"/>
    </row>
    <row r="40" spans="1:19" ht="20.25" customHeight="1">
      <c r="A40" s="72">
        <v>3</v>
      </c>
      <c r="B40" s="73" t="s">
        <v>48</v>
      </c>
      <c r="C40" s="20"/>
      <c r="D40" s="74" t="s">
        <v>41</v>
      </c>
      <c r="E40" s="75">
        <f>SUMIF(Rozpocet!O11:O35,32,Rozpocet!I11:I35)</f>
        <v>0</v>
      </c>
      <c r="F40" s="76"/>
      <c r="G40" s="72">
        <v>10</v>
      </c>
      <c r="H40" s="77" t="s">
        <v>49</v>
      </c>
      <c r="I40" s="37"/>
      <c r="J40" s="78">
        <v>0</v>
      </c>
      <c r="K40" s="79"/>
      <c r="L40" s="72">
        <v>15</v>
      </c>
      <c r="M40" s="35" t="s">
        <v>50</v>
      </c>
      <c r="N40" s="40"/>
      <c r="O40" s="40"/>
      <c r="P40" s="80">
        <f>M48</f>
        <v>10</v>
      </c>
      <c r="Q40" s="81" t="s">
        <v>44</v>
      </c>
      <c r="R40" s="75">
        <f>E44*1%</f>
        <v>0</v>
      </c>
      <c r="S40" s="76"/>
    </row>
    <row r="41" spans="1:19" ht="20.25" customHeight="1">
      <c r="A41" s="72">
        <v>4</v>
      </c>
      <c r="B41" s="82"/>
      <c r="C41" s="30"/>
      <c r="D41" s="74" t="s">
        <v>45</v>
      </c>
      <c r="E41" s="75">
        <f>Rekapitulace!C18</f>
        <v>0</v>
      </c>
      <c r="F41" s="76"/>
      <c r="G41" s="72">
        <v>11</v>
      </c>
      <c r="H41" s="77"/>
      <c r="I41" s="37"/>
      <c r="J41" s="78">
        <v>0</v>
      </c>
      <c r="K41" s="79"/>
      <c r="L41" s="72">
        <v>16</v>
      </c>
      <c r="M41" s="35" t="s">
        <v>51</v>
      </c>
      <c r="N41" s="40"/>
      <c r="O41" s="40"/>
      <c r="P41" s="80">
        <f>M48</f>
        <v>10</v>
      </c>
      <c r="Q41" s="81" t="s">
        <v>44</v>
      </c>
      <c r="R41" s="75">
        <v>0</v>
      </c>
      <c r="S41" s="76"/>
    </row>
    <row r="42" spans="1:19" ht="20.25" customHeight="1">
      <c r="A42" s="72">
        <v>5</v>
      </c>
      <c r="B42" s="73" t="s">
        <v>52</v>
      </c>
      <c r="C42" s="20"/>
      <c r="D42" s="74" t="s">
        <v>41</v>
      </c>
      <c r="E42" s="75">
        <f>SUMIF(Rozpocet!O13:O35,256,Rozpocet!I13:I35)</f>
        <v>0</v>
      </c>
      <c r="F42" s="76"/>
      <c r="G42" s="83"/>
      <c r="H42" s="40"/>
      <c r="I42" s="37"/>
      <c r="J42" s="84"/>
      <c r="K42" s="79"/>
      <c r="L42" s="72">
        <v>17</v>
      </c>
      <c r="M42" s="35" t="s">
        <v>53</v>
      </c>
      <c r="N42" s="40"/>
      <c r="O42" s="40"/>
      <c r="P42" s="80">
        <f>M48</f>
        <v>10</v>
      </c>
      <c r="Q42" s="81" t="s">
        <v>44</v>
      </c>
      <c r="R42" s="75">
        <v>0</v>
      </c>
      <c r="S42" s="76"/>
    </row>
    <row r="43" spans="1:19" ht="20.25" customHeight="1">
      <c r="A43" s="72">
        <v>6</v>
      </c>
      <c r="B43" s="82"/>
      <c r="C43" s="30"/>
      <c r="D43" s="74" t="s">
        <v>45</v>
      </c>
      <c r="E43" s="75">
        <f>SUMIF(Rozpocet!O14:O35,64,Rozpocet!I14:I35)</f>
        <v>0</v>
      </c>
      <c r="F43" s="76"/>
      <c r="G43" s="83"/>
      <c r="H43" s="40"/>
      <c r="I43" s="37"/>
      <c r="J43" s="84"/>
      <c r="K43" s="79"/>
      <c r="L43" s="72">
        <v>18</v>
      </c>
      <c r="M43" s="77" t="s">
        <v>54</v>
      </c>
      <c r="N43" s="40"/>
      <c r="O43" s="40"/>
      <c r="P43" s="40"/>
      <c r="Q43" s="37"/>
      <c r="R43" s="75">
        <f>SUMIF(Rozpocet!O14:O35,1024,Rozpocet!I14:I35)</f>
        <v>0</v>
      </c>
      <c r="S43" s="76"/>
    </row>
    <row r="44" spans="1:19" ht="20.25" customHeight="1">
      <c r="A44" s="72">
        <v>7</v>
      </c>
      <c r="B44" s="85" t="s">
        <v>55</v>
      </c>
      <c r="C44" s="40"/>
      <c r="D44" s="37"/>
      <c r="E44" s="86">
        <f>SUM(E38:E43)</f>
        <v>0</v>
      </c>
      <c r="F44" s="50"/>
      <c r="G44" s="72">
        <v>12</v>
      </c>
      <c r="H44" s="85" t="s">
        <v>56</v>
      </c>
      <c r="I44" s="37"/>
      <c r="J44" s="87">
        <f>SUM(J38:J41)</f>
        <v>0</v>
      </c>
      <c r="K44" s="88"/>
      <c r="L44" s="72">
        <v>19</v>
      </c>
      <c r="M44" s="73" t="s">
        <v>57</v>
      </c>
      <c r="N44" s="19"/>
      <c r="O44" s="19"/>
      <c r="P44" s="19"/>
      <c r="Q44" s="89"/>
      <c r="R44" s="86">
        <f>SUM(R38:R43)</f>
        <v>0</v>
      </c>
      <c r="S44" s="50"/>
    </row>
    <row r="45" spans="1:19" ht="20.25" customHeight="1">
      <c r="A45" s="90">
        <v>20</v>
      </c>
      <c r="B45" s="91" t="s">
        <v>58</v>
      </c>
      <c r="C45" s="92"/>
      <c r="D45" s="93"/>
      <c r="E45" s="94">
        <f>SUMIF(Rozpocet!O14:O35,512,Rozpocet!I14:I35)</f>
        <v>0</v>
      </c>
      <c r="F45" s="46"/>
      <c r="G45" s="90">
        <v>21</v>
      </c>
      <c r="H45" s="91" t="s">
        <v>59</v>
      </c>
      <c r="I45" s="93"/>
      <c r="J45" s="95">
        <v>0</v>
      </c>
      <c r="K45" s="96">
        <f>M48</f>
        <v>10</v>
      </c>
      <c r="L45" s="90">
        <v>22</v>
      </c>
      <c r="M45" s="91" t="s">
        <v>60</v>
      </c>
      <c r="N45" s="92"/>
      <c r="O45" s="92"/>
      <c r="P45" s="92"/>
      <c r="Q45" s="93"/>
      <c r="R45" s="94">
        <f>SUMIF(Rozpocet!O14:O35,"&lt;4",Rozpocet!I14:I35)+SUMIF(Rozpocet!O14:O35,"&gt;1024",Rozpocet!I14:I35)</f>
        <v>0</v>
      </c>
      <c r="S45" s="46"/>
    </row>
    <row r="46" spans="1:19" ht="20.25" customHeight="1">
      <c r="A46" s="97" t="s">
        <v>19</v>
      </c>
      <c r="B46" s="14"/>
      <c r="C46" s="14"/>
      <c r="D46" s="14"/>
      <c r="E46" s="14"/>
      <c r="F46" s="98"/>
      <c r="G46" s="99"/>
      <c r="H46" s="14"/>
      <c r="I46" s="14"/>
      <c r="J46" s="14"/>
      <c r="K46" s="14"/>
      <c r="L46" s="66" t="s">
        <v>61</v>
      </c>
      <c r="M46" s="53"/>
      <c r="N46" s="68" t="s">
        <v>62</v>
      </c>
      <c r="O46" s="52"/>
      <c r="P46" s="52"/>
      <c r="Q46" s="52"/>
      <c r="R46" s="52"/>
      <c r="S46" s="55"/>
    </row>
    <row r="47" spans="1:19" ht="20.25" customHeight="1">
      <c r="A47" s="16"/>
      <c r="B47" s="17"/>
      <c r="C47" s="17"/>
      <c r="D47" s="17"/>
      <c r="E47" s="17"/>
      <c r="F47" s="24"/>
      <c r="G47" s="100"/>
      <c r="H47" s="17"/>
      <c r="I47" s="17"/>
      <c r="J47" s="17"/>
      <c r="K47" s="17"/>
      <c r="L47" s="72">
        <v>23</v>
      </c>
      <c r="M47" s="77" t="s">
        <v>63</v>
      </c>
      <c r="N47" s="40"/>
      <c r="O47" s="40"/>
      <c r="P47" s="40"/>
      <c r="Q47" s="76"/>
      <c r="R47" s="86">
        <f>ROUND(E44+J44+R44+E45+J45+R45,2)</f>
        <v>0</v>
      </c>
      <c r="S47" s="50"/>
    </row>
    <row r="48" spans="1:19" ht="20.25" customHeight="1">
      <c r="A48" s="101" t="s">
        <v>64</v>
      </c>
      <c r="B48" s="29"/>
      <c r="C48" s="29"/>
      <c r="D48" s="29"/>
      <c r="E48" s="29"/>
      <c r="F48" s="30"/>
      <c r="G48" s="102" t="s">
        <v>65</v>
      </c>
      <c r="H48" s="29"/>
      <c r="I48" s="29"/>
      <c r="J48" s="29"/>
      <c r="K48" s="29"/>
      <c r="L48" s="72">
        <v>24</v>
      </c>
      <c r="M48" s="103">
        <v>10</v>
      </c>
      <c r="N48" s="30" t="s">
        <v>44</v>
      </c>
      <c r="O48" s="104"/>
      <c r="P48" s="40" t="s">
        <v>66</v>
      </c>
      <c r="Q48" s="37"/>
      <c r="R48" s="105">
        <f>ROUNDUP(O48*M48/100,1)</f>
        <v>0</v>
      </c>
      <c r="S48" s="106"/>
    </row>
    <row r="49" spans="1:19" ht="20.25" customHeight="1">
      <c r="A49" s="107" t="s">
        <v>17</v>
      </c>
      <c r="B49" s="19"/>
      <c r="C49" s="19"/>
      <c r="D49" s="19"/>
      <c r="E49" s="19"/>
      <c r="F49" s="20"/>
      <c r="G49" s="108"/>
      <c r="H49" s="19"/>
      <c r="I49" s="19"/>
      <c r="J49" s="19"/>
      <c r="K49" s="19"/>
      <c r="L49" s="72">
        <v>25</v>
      </c>
      <c r="M49" s="109">
        <v>20</v>
      </c>
      <c r="N49" s="37" t="s">
        <v>44</v>
      </c>
      <c r="O49" s="104">
        <f>R47</f>
        <v>0</v>
      </c>
      <c r="P49" s="40" t="s">
        <v>66</v>
      </c>
      <c r="Q49" s="37"/>
      <c r="R49" s="75">
        <f>ROUNDUP(O49*M49/100,1)</f>
        <v>0</v>
      </c>
      <c r="S49" s="76"/>
    </row>
    <row r="50" spans="1:19" ht="20.25" customHeight="1">
      <c r="A50" s="16"/>
      <c r="B50" s="17"/>
      <c r="C50" s="17"/>
      <c r="D50" s="17"/>
      <c r="E50" s="17"/>
      <c r="F50" s="24"/>
      <c r="G50" s="100"/>
      <c r="H50" s="17"/>
      <c r="I50" s="17"/>
      <c r="J50" s="17"/>
      <c r="K50" s="17"/>
      <c r="L50" s="90">
        <v>26</v>
      </c>
      <c r="M50" s="110" t="s">
        <v>67</v>
      </c>
      <c r="N50" s="92"/>
      <c r="O50" s="92"/>
      <c r="P50" s="92"/>
      <c r="Q50" s="111"/>
      <c r="R50" s="112">
        <f>R47+R48+R49</f>
        <v>0</v>
      </c>
      <c r="S50" s="113"/>
    </row>
    <row r="51" spans="1:19" ht="20.25" customHeight="1">
      <c r="A51" s="101" t="s">
        <v>64</v>
      </c>
      <c r="B51" s="29"/>
      <c r="C51" s="29"/>
      <c r="D51" s="29"/>
      <c r="E51" s="29"/>
      <c r="F51" s="30"/>
      <c r="G51" s="102" t="s">
        <v>65</v>
      </c>
      <c r="H51" s="29"/>
      <c r="I51" s="29"/>
      <c r="J51" s="29"/>
      <c r="K51" s="29"/>
      <c r="L51" s="66" t="s">
        <v>68</v>
      </c>
      <c r="M51" s="53"/>
      <c r="N51" s="68" t="s">
        <v>69</v>
      </c>
      <c r="O51" s="52"/>
      <c r="P51" s="52"/>
      <c r="Q51" s="52"/>
      <c r="R51" s="114"/>
      <c r="S51" s="55"/>
    </row>
    <row r="52" spans="1:19" ht="20.25" customHeight="1">
      <c r="A52" s="107" t="s">
        <v>20</v>
      </c>
      <c r="B52" s="19"/>
      <c r="C52" s="19"/>
      <c r="D52" s="19"/>
      <c r="E52" s="19"/>
      <c r="F52" s="20"/>
      <c r="G52" s="108"/>
      <c r="H52" s="19"/>
      <c r="I52" s="19"/>
      <c r="J52" s="19"/>
      <c r="K52" s="19"/>
      <c r="L52" s="72">
        <v>27</v>
      </c>
      <c r="M52" s="77" t="s">
        <v>70</v>
      </c>
      <c r="N52" s="40"/>
      <c r="O52" s="40"/>
      <c r="P52" s="40"/>
      <c r="Q52" s="37"/>
      <c r="R52" s="75">
        <v>0</v>
      </c>
      <c r="S52" s="76"/>
    </row>
    <row r="53" spans="1:19" ht="20.25" customHeight="1">
      <c r="A53" s="16"/>
      <c r="B53" s="17"/>
      <c r="C53" s="17"/>
      <c r="D53" s="17"/>
      <c r="E53" s="17"/>
      <c r="F53" s="24"/>
      <c r="G53" s="100"/>
      <c r="H53" s="17"/>
      <c r="I53" s="17"/>
      <c r="J53" s="17"/>
      <c r="K53" s="17"/>
      <c r="L53" s="72">
        <v>28</v>
      </c>
      <c r="M53" s="77" t="s">
        <v>71</v>
      </c>
      <c r="N53" s="40"/>
      <c r="O53" s="40"/>
      <c r="P53" s="40"/>
      <c r="Q53" s="37"/>
      <c r="R53" s="75">
        <v>0</v>
      </c>
      <c r="S53" s="76"/>
    </row>
    <row r="54" spans="1:19" ht="20.25" customHeight="1">
      <c r="A54" s="115" t="s">
        <v>64</v>
      </c>
      <c r="B54" s="45"/>
      <c r="C54" s="45"/>
      <c r="D54" s="45"/>
      <c r="E54" s="45"/>
      <c r="F54" s="116"/>
      <c r="G54" s="117" t="s">
        <v>65</v>
      </c>
      <c r="H54" s="45"/>
      <c r="I54" s="45"/>
      <c r="J54" s="45"/>
      <c r="K54" s="45"/>
      <c r="L54" s="90">
        <v>29</v>
      </c>
      <c r="M54" s="91" t="s">
        <v>72</v>
      </c>
      <c r="N54" s="92"/>
      <c r="O54" s="92"/>
      <c r="P54" s="92"/>
      <c r="Q54" s="93"/>
      <c r="R54" s="59">
        <v>0</v>
      </c>
      <c r="S54" s="118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view="pageBreakPreview" zoomScale="160" zoomScaleSheetLayoutView="160" zoomScalePageLayoutView="0" workbookViewId="0" topLeftCell="A1">
      <pane ySplit="13" topLeftCell="A14" activePane="bottomLeft" state="frozen"/>
      <selection pane="topLeft" activeCell="A1" sqref="A1"/>
      <selection pane="bottomLeft" activeCell="B17" sqref="B17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9" t="s">
        <v>73</v>
      </c>
      <c r="B1" s="120"/>
      <c r="C1" s="120"/>
      <c r="D1" s="120"/>
      <c r="E1" s="120"/>
    </row>
    <row r="2" spans="1:5" ht="12" customHeight="1">
      <c r="A2" s="121" t="s">
        <v>74</v>
      </c>
      <c r="B2" s="122" t="str">
        <f>'Krycí list'!E5</f>
        <v>Havarijní oprava - fasáda Votočkova - V 2</v>
      </c>
      <c r="C2" s="123"/>
      <c r="D2" s="123"/>
      <c r="E2" s="123"/>
    </row>
    <row r="3" spans="1:5" ht="12" customHeight="1">
      <c r="A3" s="121" t="s">
        <v>75</v>
      </c>
      <c r="B3" s="122" t="str">
        <f>'Krycí list'!E7</f>
        <v> </v>
      </c>
      <c r="C3" s="124"/>
      <c r="D3" s="122"/>
      <c r="E3" s="125"/>
    </row>
    <row r="4" spans="1:5" ht="12" customHeight="1">
      <c r="A4" s="121" t="s">
        <v>76</v>
      </c>
      <c r="B4" s="122" t="str">
        <f>'Krycí list'!E9</f>
        <v> </v>
      </c>
      <c r="C4" s="124"/>
      <c r="D4" s="122"/>
      <c r="E4" s="125"/>
    </row>
    <row r="5" spans="1:5" ht="12" customHeight="1">
      <c r="A5" s="122" t="s">
        <v>77</v>
      </c>
      <c r="B5" s="122" t="str">
        <f>'Krycí list'!P5</f>
        <v> </v>
      </c>
      <c r="C5" s="124"/>
      <c r="D5" s="122"/>
      <c r="E5" s="125"/>
    </row>
    <row r="6" spans="1:5" ht="6" customHeight="1">
      <c r="A6" s="122"/>
      <c r="B6" s="122"/>
      <c r="C6" s="124"/>
      <c r="D6" s="122"/>
      <c r="E6" s="125"/>
    </row>
    <row r="7" spans="1:5" ht="12" customHeight="1">
      <c r="A7" s="122" t="s">
        <v>78</v>
      </c>
      <c r="B7" s="122" t="str">
        <f>'Krycí list'!E26</f>
        <v>Přírodovědecká fakulta UK</v>
      </c>
      <c r="C7" s="124"/>
      <c r="D7" s="122"/>
      <c r="E7" s="125"/>
    </row>
    <row r="8" spans="1:5" ht="12" customHeight="1">
      <c r="A8" s="122" t="s">
        <v>79</v>
      </c>
      <c r="B8" s="122" t="str">
        <f>'Krycí list'!E28</f>
        <v> </v>
      </c>
      <c r="C8" s="124"/>
      <c r="D8" s="122"/>
      <c r="E8" s="125"/>
    </row>
    <row r="9" spans="1:5" ht="12" customHeight="1">
      <c r="A9" s="122" t="s">
        <v>80</v>
      </c>
      <c r="B9" s="122" t="s">
        <v>81</v>
      </c>
      <c r="C9" s="124"/>
      <c r="D9" s="122"/>
      <c r="E9" s="125"/>
    </row>
    <row r="10" spans="1:5" ht="6" customHeight="1">
      <c r="A10" s="120"/>
      <c r="B10" s="120"/>
      <c r="C10" s="120"/>
      <c r="D10" s="120"/>
      <c r="E10" s="120"/>
    </row>
    <row r="11" spans="1:5" ht="12" customHeight="1">
      <c r="A11" s="126" t="s">
        <v>82</v>
      </c>
      <c r="B11" s="127" t="s">
        <v>83</v>
      </c>
      <c r="C11" s="128" t="s">
        <v>84</v>
      </c>
      <c r="D11" s="129" t="s">
        <v>85</v>
      </c>
      <c r="E11" s="128" t="s">
        <v>86</v>
      </c>
    </row>
    <row r="12" spans="1:5" ht="12" customHeight="1">
      <c r="A12" s="130">
        <v>1</v>
      </c>
      <c r="B12" s="131">
        <v>2</v>
      </c>
      <c r="C12" s="132">
        <v>3</v>
      </c>
      <c r="D12" s="133">
        <v>4</v>
      </c>
      <c r="E12" s="132">
        <v>5</v>
      </c>
    </row>
    <row r="13" spans="1:5" ht="3.75" customHeight="1">
      <c r="A13" s="134"/>
      <c r="B13" s="135"/>
      <c r="C13" s="135"/>
      <c r="D13" s="135"/>
      <c r="E13" s="136"/>
    </row>
    <row r="14" spans="1:5" s="137" customFormat="1" ht="12.75" customHeight="1">
      <c r="A14" s="138" t="str">
        <f>Rozpocet!D14</f>
        <v>HSV</v>
      </c>
      <c r="B14" s="139" t="str">
        <f>Rozpocet!E14</f>
        <v>Práce a dodávky HSV</v>
      </c>
      <c r="C14" s="140">
        <f>Rozpocet!I14</f>
        <v>0</v>
      </c>
      <c r="D14" s="141" t="e">
        <f>Rozpocet!K14</f>
        <v>#REF!</v>
      </c>
      <c r="E14" s="141" t="e">
        <f>Rozpocet!M14</f>
        <v>#REF!</v>
      </c>
    </row>
    <row r="15" spans="1:5" s="137" customFormat="1" ht="12.75" customHeight="1">
      <c r="A15" s="142" t="str">
        <f>Rozpocet!D15</f>
        <v>62</v>
      </c>
      <c r="B15" s="143" t="str">
        <f>Rozpocet!E15</f>
        <v>Úprava povrchů vnější</v>
      </c>
      <c r="C15" s="144">
        <f>Rozpocet!I15</f>
        <v>0</v>
      </c>
      <c r="D15" s="145">
        <f>Rozpocet!K15</f>
        <v>59.737505999999996</v>
      </c>
      <c r="E15" s="145">
        <f>Rozpocet!M15</f>
        <v>58</v>
      </c>
    </row>
    <row r="16" spans="1:5" s="137" customFormat="1" ht="12.75" customHeight="1">
      <c r="A16" s="142" t="str">
        <f>Rozpocet!D25</f>
        <v>9</v>
      </c>
      <c r="B16" s="143" t="str">
        <f>Rozpocet!E25</f>
        <v>Bourací práce</v>
      </c>
      <c r="C16" s="144">
        <f>Rozpocet!I25</f>
        <v>0</v>
      </c>
      <c r="D16" s="145">
        <f>Rozpocet!K25</f>
        <v>0</v>
      </c>
      <c r="E16" s="145">
        <f>Rozpocet!M25</f>
        <v>0</v>
      </c>
    </row>
    <row r="17" spans="1:5" s="137" customFormat="1" ht="12.75" customHeight="1">
      <c r="A17" s="142" t="str">
        <f>Rozpocet!D27</f>
        <v>99</v>
      </c>
      <c r="B17" s="143" t="str">
        <f>Rozpocet!E27</f>
        <v>Přesun hmot</v>
      </c>
      <c r="C17" s="144">
        <f>Rozpocet!I27</f>
        <v>0</v>
      </c>
      <c r="D17" s="145">
        <f>Rozpocet!K27</f>
        <v>0</v>
      </c>
      <c r="E17" s="145">
        <f>Rozpocet!M27</f>
        <v>0</v>
      </c>
    </row>
    <row r="18" spans="1:5" s="137" customFormat="1" ht="12.75" customHeight="1">
      <c r="A18" s="138" t="str">
        <f>Rozpocet!D29</f>
        <v>PSV</v>
      </c>
      <c r="B18" s="139" t="str">
        <f>Rozpocet!E29</f>
        <v>Práce a dodávky PSV</v>
      </c>
      <c r="C18" s="140">
        <f>Rozpocet!I29</f>
        <v>0</v>
      </c>
      <c r="D18" s="141" t="e">
        <f>Rozpocet!K29</f>
        <v>#REF!</v>
      </c>
      <c r="E18" s="141" t="e">
        <f>Rozpocet!M29</f>
        <v>#REF!</v>
      </c>
    </row>
    <row r="19" spans="1:5" s="137" customFormat="1" ht="12.75" customHeight="1">
      <c r="A19" s="142" t="str">
        <f>Rozpocet!D30</f>
        <v>764</v>
      </c>
      <c r="B19" s="143" t="str">
        <f>Rozpocet!E30</f>
        <v>Konstrukce klempířské</v>
      </c>
      <c r="C19" s="144">
        <f>Rozpocet!I30</f>
        <v>0</v>
      </c>
      <c r="D19" s="145">
        <f>Rozpocet!K30</f>
        <v>0.00020999999999999998</v>
      </c>
      <c r="E19" s="145">
        <f>Rozpocet!M30</f>
        <v>0.010679999999999999</v>
      </c>
    </row>
    <row r="20" spans="1:5" s="137" customFormat="1" ht="12.75" customHeight="1">
      <c r="A20" s="142" t="str">
        <f>Rozpocet!D33</f>
        <v>OST</v>
      </c>
      <c r="B20" s="143" t="str">
        <f>Rozpocet!E33</f>
        <v>Ostatní</v>
      </c>
      <c r="C20" s="144">
        <f>Rozpocet!I33</f>
        <v>0</v>
      </c>
      <c r="D20" s="145" t="e">
        <f>Rozpocet!K33</f>
        <v>#REF!</v>
      </c>
      <c r="E20" s="145" t="e">
        <f>Rozpocet!M33</f>
        <v>#REF!</v>
      </c>
    </row>
    <row r="21" spans="2:5" s="146" customFormat="1" ht="12.75" customHeight="1">
      <c r="B21" s="147" t="s">
        <v>87</v>
      </c>
      <c r="C21" s="148">
        <f>Rozpocet!I35</f>
        <v>0</v>
      </c>
      <c r="D21" s="149" t="e">
        <f>Rozpocet!K35</f>
        <v>#REF!</v>
      </c>
      <c r="E21" s="149" t="e">
        <f>Rozpocet!M35</f>
        <v>#REF!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1200" verticalDpi="12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41"/>
  <sheetViews>
    <sheetView showGridLines="0" tabSelected="1" view="pageBreakPreview" zoomScale="120" zoomScaleNormal="160" zoomScaleSheetLayoutView="120" zoomScalePageLayoutView="0" workbookViewId="0" topLeftCell="A1">
      <pane ySplit="13" topLeftCell="A14" activePane="bottomLeft" state="frozen"/>
      <selection pane="topLeft" activeCell="A1" sqref="A1"/>
      <selection pane="bottomLeft" activeCell="H25" sqref="H25"/>
    </sheetView>
  </sheetViews>
  <sheetFormatPr defaultColWidth="9.140625" defaultRowHeight="11.25" customHeight="1" outlineLevelRow="2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hidden="1" customWidth="1"/>
    <col min="15" max="15" width="7.00390625" style="2" customWidth="1"/>
    <col min="16" max="16" width="7.28125" style="2" customWidth="1"/>
    <col min="17" max="16384" width="9.140625" style="2" customWidth="1"/>
  </cols>
  <sheetData>
    <row r="1" spans="1:16" ht="18" customHeight="1">
      <c r="A1" s="119" t="s">
        <v>88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</row>
    <row r="2" spans="1:16" ht="11.25" customHeight="1">
      <c r="A2" s="121" t="s">
        <v>74</v>
      </c>
      <c r="B2" s="122"/>
      <c r="C2" s="122" t="str">
        <f>'Krycí list'!E5</f>
        <v>Havarijní oprava - fasáda Votočkova - V 2</v>
      </c>
      <c r="D2" s="122"/>
      <c r="E2" s="122"/>
      <c r="F2" s="122"/>
      <c r="G2" s="122"/>
      <c r="H2" s="122"/>
      <c r="I2" s="122"/>
      <c r="J2" s="122"/>
      <c r="K2" s="122"/>
      <c r="L2" s="150"/>
      <c r="M2" s="150"/>
      <c r="N2" s="150"/>
      <c r="O2" s="151"/>
      <c r="P2" s="151"/>
    </row>
    <row r="3" spans="1:16" ht="11.25" customHeight="1">
      <c r="A3" s="121" t="s">
        <v>75</v>
      </c>
      <c r="B3" s="122"/>
      <c r="C3" s="122" t="str">
        <f>'Krycí list'!E7</f>
        <v> </v>
      </c>
      <c r="D3" s="122"/>
      <c r="E3" s="122"/>
      <c r="F3" s="122"/>
      <c r="G3" s="122"/>
      <c r="H3" s="122"/>
      <c r="I3" s="122"/>
      <c r="J3" s="122"/>
      <c r="K3" s="122"/>
      <c r="L3" s="150"/>
      <c r="M3" s="150"/>
      <c r="N3" s="150"/>
      <c r="O3" s="151"/>
      <c r="P3" s="151"/>
    </row>
    <row r="4" spans="1:16" ht="11.25" customHeight="1">
      <c r="A4" s="121" t="s">
        <v>76</v>
      </c>
      <c r="B4" s="122"/>
      <c r="C4" s="122" t="str">
        <f>'Krycí list'!E9</f>
        <v> </v>
      </c>
      <c r="D4" s="122"/>
      <c r="E4" s="122"/>
      <c r="F4" s="122"/>
      <c r="G4" s="122"/>
      <c r="H4" s="122"/>
      <c r="I4" s="122"/>
      <c r="J4" s="122"/>
      <c r="K4" s="122"/>
      <c r="L4" s="150"/>
      <c r="M4" s="150"/>
      <c r="N4" s="150"/>
      <c r="O4" s="151"/>
      <c r="P4" s="151"/>
    </row>
    <row r="5" spans="1:16" ht="11.25" customHeight="1">
      <c r="A5" s="122" t="s">
        <v>89</v>
      </c>
      <c r="B5" s="122"/>
      <c r="C5" s="122" t="str">
        <f>'Krycí list'!P5</f>
        <v> </v>
      </c>
      <c r="D5" s="122"/>
      <c r="E5" s="122"/>
      <c r="F5" s="122"/>
      <c r="G5" s="122"/>
      <c r="H5" s="122"/>
      <c r="I5" s="122"/>
      <c r="J5" s="122"/>
      <c r="K5" s="122"/>
      <c r="L5" s="150"/>
      <c r="M5" s="150"/>
      <c r="N5" s="150"/>
      <c r="O5" s="151"/>
      <c r="P5" s="151"/>
    </row>
    <row r="6" spans="1:16" ht="6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50"/>
      <c r="M6" s="150"/>
      <c r="N6" s="150"/>
      <c r="O6" s="151"/>
      <c r="P6" s="151"/>
    </row>
    <row r="7" spans="1:16" ht="11.25" customHeight="1">
      <c r="A7" s="122" t="s">
        <v>78</v>
      </c>
      <c r="B7" s="122"/>
      <c r="C7" s="122" t="str">
        <f>'Krycí list'!E26</f>
        <v>Přírodovědecká fakulta UK</v>
      </c>
      <c r="D7" s="122"/>
      <c r="E7" s="122"/>
      <c r="F7" s="122"/>
      <c r="G7" s="122"/>
      <c r="H7" s="122"/>
      <c r="I7" s="122"/>
      <c r="J7" s="122"/>
      <c r="K7" s="122"/>
      <c r="L7" s="150"/>
      <c r="M7" s="150"/>
      <c r="N7" s="150"/>
      <c r="O7" s="151"/>
      <c r="P7" s="151"/>
    </row>
    <row r="8" spans="1:16" ht="11.25" customHeight="1">
      <c r="A8" s="122" t="s">
        <v>79</v>
      </c>
      <c r="B8" s="122"/>
      <c r="C8" s="122" t="str">
        <f>'Krycí list'!E28</f>
        <v> </v>
      </c>
      <c r="D8" s="122"/>
      <c r="E8" s="122"/>
      <c r="F8" s="122"/>
      <c r="G8" s="122"/>
      <c r="H8" s="122"/>
      <c r="I8" s="122"/>
      <c r="J8" s="122"/>
      <c r="K8" s="122"/>
      <c r="L8" s="150"/>
      <c r="M8" s="150"/>
      <c r="N8" s="150"/>
      <c r="O8" s="151"/>
      <c r="P8" s="151"/>
    </row>
    <row r="9" spans="1:16" ht="11.25" customHeight="1">
      <c r="A9" s="122" t="s">
        <v>80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50"/>
      <c r="M9" s="150"/>
      <c r="N9" s="150"/>
      <c r="O9" s="151"/>
      <c r="P9" s="151"/>
    </row>
    <row r="10" spans="1:16" ht="5.2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1"/>
    </row>
    <row r="11" spans="1:16" ht="21.75" customHeight="1">
      <c r="A11" s="126" t="s">
        <v>90</v>
      </c>
      <c r="B11" s="127" t="s">
        <v>91</v>
      </c>
      <c r="C11" s="127" t="s">
        <v>92</v>
      </c>
      <c r="D11" s="127" t="s">
        <v>93</v>
      </c>
      <c r="E11" s="127" t="s">
        <v>83</v>
      </c>
      <c r="F11" s="127" t="s">
        <v>94</v>
      </c>
      <c r="G11" s="127" t="s">
        <v>95</v>
      </c>
      <c r="H11" s="127" t="s">
        <v>96</v>
      </c>
      <c r="I11" s="127" t="s">
        <v>84</v>
      </c>
      <c r="J11" s="127" t="s">
        <v>97</v>
      </c>
      <c r="K11" s="127" t="s">
        <v>85</v>
      </c>
      <c r="L11" s="127" t="s">
        <v>98</v>
      </c>
      <c r="M11" s="127" t="s">
        <v>99</v>
      </c>
      <c r="N11" s="128" t="s">
        <v>100</v>
      </c>
      <c r="O11" s="152" t="s">
        <v>101</v>
      </c>
      <c r="P11" s="153" t="s">
        <v>102</v>
      </c>
    </row>
    <row r="12" spans="1:16" ht="11.25" customHeight="1">
      <c r="A12" s="130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131">
        <v>8</v>
      </c>
      <c r="I12" s="131">
        <v>9</v>
      </c>
      <c r="J12" s="131"/>
      <c r="K12" s="131"/>
      <c r="L12" s="131"/>
      <c r="M12" s="131"/>
      <c r="N12" s="132">
        <v>10</v>
      </c>
      <c r="O12" s="154">
        <v>11</v>
      </c>
      <c r="P12" s="155">
        <v>12</v>
      </c>
    </row>
    <row r="13" spans="1:16" ht="3.7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156"/>
    </row>
    <row r="14" spans="1:16" s="137" customFormat="1" ht="12.75" customHeight="1">
      <c r="A14" s="157"/>
      <c r="B14" s="158" t="s">
        <v>61</v>
      </c>
      <c r="C14" s="157"/>
      <c r="D14" s="157" t="s">
        <v>40</v>
      </c>
      <c r="E14" s="157" t="s">
        <v>103</v>
      </c>
      <c r="F14" s="157"/>
      <c r="G14" s="157"/>
      <c r="H14" s="157"/>
      <c r="I14" s="159">
        <f>I15+I25+I27</f>
        <v>0</v>
      </c>
      <c r="J14" s="157"/>
      <c r="K14" s="160" t="e">
        <f>K15+K25+#REF!+K27</f>
        <v>#REF!</v>
      </c>
      <c r="L14" s="157"/>
      <c r="M14" s="160" t="e">
        <f>M15+M25+#REF!+M27</f>
        <v>#REF!</v>
      </c>
      <c r="N14" s="157"/>
      <c r="P14" s="139" t="s">
        <v>104</v>
      </c>
    </row>
    <row r="15" spans="2:16" s="137" customFormat="1" ht="12.75" customHeight="1" outlineLevel="1">
      <c r="B15" s="142" t="s">
        <v>61</v>
      </c>
      <c r="D15" s="143" t="s">
        <v>105</v>
      </c>
      <c r="E15" s="143" t="s">
        <v>106</v>
      </c>
      <c r="I15" s="144">
        <f>SUM(I16:I24)</f>
        <v>0</v>
      </c>
      <c r="K15" s="145">
        <f>SUM(K20:K24)</f>
        <v>59.737505999999996</v>
      </c>
      <c r="M15" s="145">
        <f>SUM(M20:M24)</f>
        <v>58</v>
      </c>
      <c r="P15" s="143" t="s">
        <v>107</v>
      </c>
    </row>
    <row r="16" spans="1:16" s="17" customFormat="1" ht="13.5" customHeight="1" outlineLevel="2">
      <c r="A16" s="161">
        <v>1</v>
      </c>
      <c r="B16" s="161" t="s">
        <v>108</v>
      </c>
      <c r="C16" s="161" t="s">
        <v>109</v>
      </c>
      <c r="D16" s="17" t="s">
        <v>121</v>
      </c>
      <c r="E16" s="162" t="s">
        <v>141</v>
      </c>
      <c r="F16" s="161" t="s">
        <v>111</v>
      </c>
      <c r="G16" s="171">
        <f>G17</f>
        <v>58</v>
      </c>
      <c r="H16" s="170">
        <v>0</v>
      </c>
      <c r="I16" s="164">
        <f aca="true" t="shared" si="0" ref="I16:I24">ROUND(G16*H16,2)</f>
        <v>0</v>
      </c>
      <c r="J16" s="165">
        <v>0.00011</v>
      </c>
      <c r="K16" s="163">
        <f>G16*J16</f>
        <v>0.00638</v>
      </c>
      <c r="L16" s="165">
        <v>0</v>
      </c>
      <c r="M16" s="163">
        <f>G16*L16</f>
        <v>0</v>
      </c>
      <c r="N16" s="166">
        <v>10</v>
      </c>
      <c r="O16" s="167">
        <v>4</v>
      </c>
      <c r="P16" s="17" t="s">
        <v>112</v>
      </c>
    </row>
    <row r="17" spans="1:15" s="17" customFormat="1" ht="13.5" customHeight="1" outlineLevel="2">
      <c r="A17" s="161">
        <v>2</v>
      </c>
      <c r="B17" s="161" t="s">
        <v>108</v>
      </c>
      <c r="C17" s="161" t="s">
        <v>109</v>
      </c>
      <c r="D17" s="17" t="s">
        <v>119</v>
      </c>
      <c r="E17" s="162" t="s">
        <v>153</v>
      </c>
      <c r="F17" s="161" t="s">
        <v>111</v>
      </c>
      <c r="G17" s="171">
        <v>58</v>
      </c>
      <c r="H17" s="170">
        <v>0</v>
      </c>
      <c r="I17" s="164">
        <f t="shared" si="0"/>
        <v>0</v>
      </c>
      <c r="J17" s="165"/>
      <c r="K17" s="163"/>
      <c r="L17" s="165"/>
      <c r="M17" s="163"/>
      <c r="N17" s="166"/>
      <c r="O17" s="167"/>
    </row>
    <row r="18" spans="1:15" s="17" customFormat="1" ht="13.5" customHeight="1" outlineLevel="2">
      <c r="A18" s="161">
        <v>3</v>
      </c>
      <c r="B18" s="161"/>
      <c r="C18" s="161"/>
      <c r="E18" s="162" t="s">
        <v>144</v>
      </c>
      <c r="F18" s="161" t="s">
        <v>111</v>
      </c>
      <c r="G18" s="171">
        <f>G17</f>
        <v>58</v>
      </c>
      <c r="H18" s="170">
        <v>0</v>
      </c>
      <c r="I18" s="164">
        <f t="shared" si="0"/>
        <v>0</v>
      </c>
      <c r="J18" s="165"/>
      <c r="K18" s="163"/>
      <c r="L18" s="165"/>
      <c r="M18" s="163"/>
      <c r="N18" s="166"/>
      <c r="O18" s="167"/>
    </row>
    <row r="19" spans="1:15" s="17" customFormat="1" ht="13.5" customHeight="1" outlineLevel="2">
      <c r="A19" s="161">
        <v>4</v>
      </c>
      <c r="B19" s="161"/>
      <c r="C19" s="161"/>
      <c r="E19" s="162" t="s">
        <v>150</v>
      </c>
      <c r="F19" s="161" t="s">
        <v>111</v>
      </c>
      <c r="G19" s="171">
        <f>G16</f>
        <v>58</v>
      </c>
      <c r="H19" s="170">
        <v>0</v>
      </c>
      <c r="I19" s="164">
        <f t="shared" si="0"/>
        <v>0</v>
      </c>
      <c r="J19" s="165"/>
      <c r="K19" s="163"/>
      <c r="L19" s="165"/>
      <c r="M19" s="163"/>
      <c r="N19" s="166">
        <v>10</v>
      </c>
      <c r="O19" s="167"/>
    </row>
    <row r="20" spans="1:16" s="17" customFormat="1" ht="13.5" customHeight="1" outlineLevel="2">
      <c r="A20" s="161">
        <v>5</v>
      </c>
      <c r="B20" s="161" t="s">
        <v>108</v>
      </c>
      <c r="C20" s="161" t="s">
        <v>109</v>
      </c>
      <c r="D20" s="17" t="s">
        <v>110</v>
      </c>
      <c r="E20" s="162" t="s">
        <v>147</v>
      </c>
      <c r="F20" s="161" t="s">
        <v>111</v>
      </c>
      <c r="G20" s="171">
        <f>G16</f>
        <v>58</v>
      </c>
      <c r="H20" s="170">
        <v>0</v>
      </c>
      <c r="I20" s="164">
        <f t="shared" si="0"/>
        <v>0</v>
      </c>
      <c r="J20" s="165">
        <v>0.02352</v>
      </c>
      <c r="K20" s="163">
        <f>G20*J20</f>
        <v>1.36416</v>
      </c>
      <c r="L20" s="165">
        <v>0</v>
      </c>
      <c r="M20" s="163">
        <f>G20*L20</f>
        <v>0</v>
      </c>
      <c r="N20" s="166">
        <v>10</v>
      </c>
      <c r="O20" s="167">
        <v>4</v>
      </c>
      <c r="P20" s="17" t="s">
        <v>112</v>
      </c>
    </row>
    <row r="21" spans="1:16" s="17" customFormat="1" ht="13.5" customHeight="1" outlineLevel="2">
      <c r="A21" s="161" t="s">
        <v>115</v>
      </c>
      <c r="B21" s="161" t="s">
        <v>108</v>
      </c>
      <c r="C21" s="161" t="s">
        <v>114</v>
      </c>
      <c r="D21" s="17" t="s">
        <v>116</v>
      </c>
      <c r="E21" s="162" t="s">
        <v>146</v>
      </c>
      <c r="F21" s="161" t="s">
        <v>111</v>
      </c>
      <c r="G21" s="171">
        <f>G16*40%</f>
        <v>23.200000000000003</v>
      </c>
      <c r="H21" s="170">
        <v>0</v>
      </c>
      <c r="I21" s="164">
        <f t="shared" si="0"/>
        <v>0</v>
      </c>
      <c r="J21" s="165">
        <v>0</v>
      </c>
      <c r="K21" s="163">
        <f>G21*J21</f>
        <v>0</v>
      </c>
      <c r="L21" s="165">
        <v>0</v>
      </c>
      <c r="M21" s="163">
        <f>G21*L21</f>
        <v>0</v>
      </c>
      <c r="N21" s="166">
        <v>10</v>
      </c>
      <c r="O21" s="167">
        <v>4</v>
      </c>
      <c r="P21" s="17" t="s">
        <v>112</v>
      </c>
    </row>
    <row r="22" spans="1:17" s="17" customFormat="1" ht="13.5" customHeight="1" outlineLevel="2">
      <c r="A22" s="161" t="s">
        <v>118</v>
      </c>
      <c r="B22" s="161" t="s">
        <v>108</v>
      </c>
      <c r="C22" s="161" t="s">
        <v>114</v>
      </c>
      <c r="D22" s="17" t="s">
        <v>116</v>
      </c>
      <c r="E22" s="162" t="s">
        <v>145</v>
      </c>
      <c r="F22" s="161" t="s">
        <v>111</v>
      </c>
      <c r="G22" s="171">
        <f>G16</f>
        <v>58</v>
      </c>
      <c r="H22" s="170">
        <v>0</v>
      </c>
      <c r="I22" s="164">
        <f t="shared" si="0"/>
        <v>0</v>
      </c>
      <c r="J22" s="165">
        <v>1</v>
      </c>
      <c r="K22" s="163">
        <f>G22*J22</f>
        <v>58</v>
      </c>
      <c r="L22" s="165">
        <v>1</v>
      </c>
      <c r="M22" s="163">
        <f>G22*L22</f>
        <v>58</v>
      </c>
      <c r="N22" s="166">
        <v>11</v>
      </c>
      <c r="O22" s="167">
        <v>5</v>
      </c>
      <c r="P22" s="17" t="s">
        <v>113</v>
      </c>
      <c r="Q22" s="169"/>
    </row>
    <row r="23" spans="1:16" s="17" customFormat="1" ht="12" customHeight="1" outlineLevel="2">
      <c r="A23" s="161">
        <v>8</v>
      </c>
      <c r="B23" s="161" t="s">
        <v>108</v>
      </c>
      <c r="C23" s="161" t="s">
        <v>122</v>
      </c>
      <c r="D23" s="17" t="s">
        <v>124</v>
      </c>
      <c r="E23" s="162" t="s">
        <v>151</v>
      </c>
      <c r="F23" s="161" t="s">
        <v>111</v>
      </c>
      <c r="G23" s="171">
        <f>G16</f>
        <v>58</v>
      </c>
      <c r="H23" s="170">
        <v>0</v>
      </c>
      <c r="I23" s="164">
        <f t="shared" si="0"/>
        <v>0</v>
      </c>
      <c r="J23" s="165">
        <v>0.0006</v>
      </c>
      <c r="K23" s="163">
        <f>G23*J23</f>
        <v>0.0348</v>
      </c>
      <c r="L23" s="165">
        <v>0</v>
      </c>
      <c r="M23" s="163">
        <f>G23*L23</f>
        <v>0</v>
      </c>
      <c r="N23" s="166">
        <v>10</v>
      </c>
      <c r="O23" s="167">
        <v>4</v>
      </c>
      <c r="P23" s="17" t="s">
        <v>112</v>
      </c>
    </row>
    <row r="24" spans="1:16" s="17" customFormat="1" ht="13.5" customHeight="1" outlineLevel="2">
      <c r="A24" s="161">
        <v>9</v>
      </c>
      <c r="B24" s="161" t="s">
        <v>108</v>
      </c>
      <c r="C24" s="161" t="s">
        <v>109</v>
      </c>
      <c r="D24" s="17" t="s">
        <v>123</v>
      </c>
      <c r="E24" s="162" t="s">
        <v>142</v>
      </c>
      <c r="F24" s="161" t="s">
        <v>111</v>
      </c>
      <c r="G24" s="171">
        <f>G16*10%</f>
        <v>5.800000000000001</v>
      </c>
      <c r="H24" s="170">
        <v>0</v>
      </c>
      <c r="I24" s="164">
        <f t="shared" si="0"/>
        <v>0</v>
      </c>
      <c r="J24" s="165">
        <v>0.05837</v>
      </c>
      <c r="K24" s="163">
        <f>G24*J24</f>
        <v>0.338546</v>
      </c>
      <c r="L24" s="165">
        <v>0</v>
      </c>
      <c r="M24" s="163">
        <f>G24*L24</f>
        <v>0</v>
      </c>
      <c r="N24" s="166">
        <v>10</v>
      </c>
      <c r="O24" s="167">
        <v>4</v>
      </c>
      <c r="P24" s="17" t="s">
        <v>112</v>
      </c>
    </row>
    <row r="25" spans="2:16" s="137" customFormat="1" ht="12.75" customHeight="1" outlineLevel="1">
      <c r="B25" s="142" t="s">
        <v>61</v>
      </c>
      <c r="D25" s="143" t="s">
        <v>120</v>
      </c>
      <c r="E25" s="143" t="s">
        <v>138</v>
      </c>
      <c r="G25" s="172"/>
      <c r="H25" s="172"/>
      <c r="I25" s="144">
        <f>SUM(I26:I26)</f>
        <v>0</v>
      </c>
      <c r="K25" s="145">
        <f>SUM(K26:K26)</f>
        <v>0</v>
      </c>
      <c r="M25" s="145">
        <f>SUM(M26:M26)</f>
        <v>0</v>
      </c>
      <c r="P25" s="143" t="s">
        <v>107</v>
      </c>
    </row>
    <row r="26" spans="1:16" s="17" customFormat="1" ht="13.5" customHeight="1" outlineLevel="2">
      <c r="A26" s="161">
        <v>11</v>
      </c>
      <c r="B26" s="161" t="s">
        <v>108</v>
      </c>
      <c r="C26" s="161" t="s">
        <v>125</v>
      </c>
      <c r="D26" s="17" t="s">
        <v>127</v>
      </c>
      <c r="E26" s="162" t="s">
        <v>137</v>
      </c>
      <c r="F26" s="161" t="s">
        <v>126</v>
      </c>
      <c r="G26" s="171">
        <v>1.2</v>
      </c>
      <c r="H26" s="170">
        <v>0</v>
      </c>
      <c r="I26" s="164">
        <f>ROUND(G26*H26,2)</f>
        <v>0</v>
      </c>
      <c r="J26" s="165">
        <v>0</v>
      </c>
      <c r="K26" s="163">
        <f>G26*J26</f>
        <v>0</v>
      </c>
      <c r="L26" s="165">
        <v>0</v>
      </c>
      <c r="M26" s="163">
        <f>G26*L26</f>
        <v>0</v>
      </c>
      <c r="N26" s="166">
        <v>10</v>
      </c>
      <c r="O26" s="167">
        <v>4</v>
      </c>
      <c r="P26" s="17" t="s">
        <v>112</v>
      </c>
    </row>
    <row r="27" spans="2:16" s="137" customFormat="1" ht="12.75" customHeight="1" outlineLevel="1">
      <c r="B27" s="142" t="s">
        <v>61</v>
      </c>
      <c r="D27" s="143" t="s">
        <v>128</v>
      </c>
      <c r="E27" s="143" t="s">
        <v>129</v>
      </c>
      <c r="G27" s="172"/>
      <c r="H27" s="172"/>
      <c r="I27" s="144">
        <f>I28</f>
        <v>0</v>
      </c>
      <c r="K27" s="145">
        <f>K28</f>
        <v>0</v>
      </c>
      <c r="M27" s="145">
        <f>M28</f>
        <v>0</v>
      </c>
      <c r="P27" s="143" t="s">
        <v>107</v>
      </c>
    </row>
    <row r="28" spans="1:16" s="17" customFormat="1" ht="13.5" customHeight="1" outlineLevel="2">
      <c r="A28" s="161">
        <v>12</v>
      </c>
      <c r="B28" s="161" t="s">
        <v>108</v>
      </c>
      <c r="C28" s="161" t="s">
        <v>122</v>
      </c>
      <c r="D28" s="17" t="s">
        <v>130</v>
      </c>
      <c r="E28" s="162" t="s">
        <v>143</v>
      </c>
      <c r="F28" s="161" t="s">
        <v>126</v>
      </c>
      <c r="G28" s="171">
        <v>1.2</v>
      </c>
      <c r="H28" s="170">
        <v>0</v>
      </c>
      <c r="I28" s="164">
        <f>ROUND(G28*H28,2)</f>
        <v>0</v>
      </c>
      <c r="J28" s="165">
        <v>0</v>
      </c>
      <c r="K28" s="163">
        <f>G28*J28</f>
        <v>0</v>
      </c>
      <c r="L28" s="165">
        <v>0</v>
      </c>
      <c r="M28" s="163">
        <f>G28*L28</f>
        <v>0</v>
      </c>
      <c r="N28" s="166">
        <v>10</v>
      </c>
      <c r="O28" s="167">
        <v>4</v>
      </c>
      <c r="P28" s="17" t="s">
        <v>112</v>
      </c>
    </row>
    <row r="29" spans="2:16" s="137" customFormat="1" ht="12.75" customHeight="1">
      <c r="B29" s="138" t="s">
        <v>61</v>
      </c>
      <c r="D29" s="139" t="s">
        <v>48</v>
      </c>
      <c r="E29" s="139" t="s">
        <v>131</v>
      </c>
      <c r="G29" s="172"/>
      <c r="H29" s="172"/>
      <c r="I29" s="140">
        <f>I30+I33</f>
        <v>0</v>
      </c>
      <c r="K29" s="141" t="e">
        <f>K30+K33+#REF!+#REF!</f>
        <v>#REF!</v>
      </c>
      <c r="M29" s="141" t="e">
        <f>M30+M33+#REF!+#REF!</f>
        <v>#REF!</v>
      </c>
      <c r="P29" s="139" t="s">
        <v>104</v>
      </c>
    </row>
    <row r="30" spans="2:16" s="137" customFormat="1" ht="12.75" customHeight="1" outlineLevel="1">
      <c r="B30" s="142" t="s">
        <v>61</v>
      </c>
      <c r="D30" s="143" t="s">
        <v>132</v>
      </c>
      <c r="E30" s="143" t="s">
        <v>133</v>
      </c>
      <c r="G30" s="172"/>
      <c r="H30" s="172"/>
      <c r="I30" s="144">
        <f>SUM(I31:I32)</f>
        <v>0</v>
      </c>
      <c r="K30" s="145">
        <f>SUM(K31:K32)</f>
        <v>0.00020999999999999998</v>
      </c>
      <c r="M30" s="145">
        <f>SUM(M31:M32)</f>
        <v>0.010679999999999999</v>
      </c>
      <c r="P30" s="143" t="s">
        <v>107</v>
      </c>
    </row>
    <row r="31" spans="1:16" s="17" customFormat="1" ht="13.5" customHeight="1" outlineLevel="1">
      <c r="A31" s="161">
        <v>13</v>
      </c>
      <c r="B31" s="161" t="s">
        <v>108</v>
      </c>
      <c r="C31" s="161" t="s">
        <v>132</v>
      </c>
      <c r="D31" s="17" t="s">
        <v>134</v>
      </c>
      <c r="E31" s="162" t="s">
        <v>139</v>
      </c>
      <c r="F31" s="161" t="s">
        <v>135</v>
      </c>
      <c r="G31" s="171">
        <f>1.5*2</f>
        <v>3</v>
      </c>
      <c r="H31" s="170">
        <v>0</v>
      </c>
      <c r="I31" s="164">
        <f>ROUND(G31*H31,2)</f>
        <v>0</v>
      </c>
      <c r="J31" s="165">
        <v>0</v>
      </c>
      <c r="K31" s="163">
        <f>G31*J31</f>
        <v>0</v>
      </c>
      <c r="L31" s="165">
        <v>0.00356</v>
      </c>
      <c r="M31" s="163">
        <f>G31*L31</f>
        <v>0.010679999999999999</v>
      </c>
      <c r="N31" s="166">
        <v>10</v>
      </c>
      <c r="O31" s="167">
        <v>16</v>
      </c>
      <c r="P31" s="17" t="s">
        <v>112</v>
      </c>
    </row>
    <row r="32" spans="1:16" s="17" customFormat="1" ht="13.5" customHeight="1" outlineLevel="1">
      <c r="A32" s="161">
        <v>14</v>
      </c>
      <c r="B32" s="161" t="s">
        <v>108</v>
      </c>
      <c r="C32" s="161" t="s">
        <v>132</v>
      </c>
      <c r="D32" s="17" t="s">
        <v>136</v>
      </c>
      <c r="E32" s="162" t="s">
        <v>140</v>
      </c>
      <c r="F32" s="161" t="s">
        <v>135</v>
      </c>
      <c r="G32" s="171">
        <f>G31</f>
        <v>3</v>
      </c>
      <c r="H32" s="170">
        <v>0</v>
      </c>
      <c r="I32" s="164">
        <f>ROUND(G32*H32,2)</f>
        <v>0</v>
      </c>
      <c r="J32" s="165">
        <v>7E-05</v>
      </c>
      <c r="K32" s="163">
        <f>G32*J32</f>
        <v>0.00020999999999999998</v>
      </c>
      <c r="L32" s="165">
        <v>0</v>
      </c>
      <c r="M32" s="163">
        <f>G32*L32</f>
        <v>0</v>
      </c>
      <c r="N32" s="166">
        <v>10</v>
      </c>
      <c r="O32" s="167">
        <v>16</v>
      </c>
      <c r="P32" s="17" t="s">
        <v>112</v>
      </c>
    </row>
    <row r="33" spans="2:16" s="137" customFormat="1" ht="12.75" customHeight="1" outlineLevel="1">
      <c r="B33" s="142"/>
      <c r="D33" s="143" t="s">
        <v>148</v>
      </c>
      <c r="E33" s="143" t="s">
        <v>53</v>
      </c>
      <c r="G33" s="172"/>
      <c r="H33" s="172"/>
      <c r="I33" s="144">
        <f>SUM(I34:I34)</f>
        <v>0</v>
      </c>
      <c r="K33" s="145" t="e">
        <f>SUM(#REF!)</f>
        <v>#REF!</v>
      </c>
      <c r="M33" s="145" t="e">
        <f>SUM(#REF!)</f>
        <v>#REF!</v>
      </c>
      <c r="P33" s="143" t="s">
        <v>107</v>
      </c>
    </row>
    <row r="34" spans="1:16" s="17" customFormat="1" ht="13.5" customHeight="1" outlineLevel="1">
      <c r="A34" s="161">
        <v>15</v>
      </c>
      <c r="B34" s="161"/>
      <c r="C34" s="161"/>
      <c r="E34" s="162" t="s">
        <v>149</v>
      </c>
      <c r="F34" s="161" t="s">
        <v>117</v>
      </c>
      <c r="G34" s="171">
        <v>1</v>
      </c>
      <c r="H34" s="170">
        <v>0</v>
      </c>
      <c r="I34" s="164">
        <f>ROUND(G34*H34,2)</f>
        <v>0</v>
      </c>
      <c r="J34" s="165">
        <v>0</v>
      </c>
      <c r="K34" s="163">
        <f>G34*J34</f>
        <v>0</v>
      </c>
      <c r="L34" s="165">
        <v>0.029</v>
      </c>
      <c r="M34" s="163">
        <f>G34*L34</f>
        <v>0.029</v>
      </c>
      <c r="N34" s="166">
        <v>10</v>
      </c>
      <c r="O34" s="167">
        <v>16</v>
      </c>
      <c r="P34" s="17" t="s">
        <v>112</v>
      </c>
    </row>
    <row r="35" spans="5:13" s="146" customFormat="1" ht="12.75" customHeight="1">
      <c r="E35" s="147" t="s">
        <v>87</v>
      </c>
      <c r="I35" s="148">
        <f>I14+I29</f>
        <v>0</v>
      </c>
      <c r="K35" s="149" t="e">
        <f>K14+K29</f>
        <v>#REF!</v>
      </c>
      <c r="M35" s="149" t="e">
        <f>M14+M29</f>
        <v>#REF!</v>
      </c>
    </row>
    <row r="38" ht="11.25" customHeight="1">
      <c r="I38" s="148"/>
    </row>
    <row r="41" ht="11.25" customHeight="1">
      <c r="I41" s="168"/>
    </row>
  </sheetData>
  <sheetProtection/>
  <printOptions horizontalCentered="1"/>
  <pageMargins left="0.787401556968689" right="0.787401556968689" top="0.5905511975288391" bottom="0.5905511975288391" header="0" footer="0"/>
  <pageSetup fitToHeight="999"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Hornych</dc:creator>
  <cp:keywords/>
  <dc:description/>
  <cp:lastModifiedBy>Jan Háněl</cp:lastModifiedBy>
  <cp:lastPrinted>2011-12-15T13:08:15Z</cp:lastPrinted>
  <dcterms:created xsi:type="dcterms:W3CDTF">2011-06-08T14:05:12Z</dcterms:created>
  <dcterms:modified xsi:type="dcterms:W3CDTF">2012-09-05T07:14:12Z</dcterms:modified>
  <cp:category/>
  <cp:version/>
  <cp:contentType/>
  <cp:contentStatus/>
</cp:coreProperties>
</file>