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465" windowWidth="17010" windowHeight="5325" tabRatio="794" activeTab="0"/>
  </bookViews>
  <sheets>
    <sheet name="Krycí list" sheetId="1" r:id="rId1"/>
    <sheet name="Rekapitulace" sheetId="2" r:id="rId2"/>
    <sheet name="jižní fasáda  k ND" sheetId="3" r:id="rId3"/>
    <sheet name="východní štít nad přístavbou" sheetId="4" r:id="rId4"/>
    <sheet name="fasády přístavby " sheetId="5" r:id="rId5"/>
    <sheet name="#Figury" sheetId="6" state="hidden" r:id="rId6"/>
  </sheets>
  <definedNames/>
  <calcPr fullCalcOnLoad="1"/>
</workbook>
</file>

<file path=xl/sharedStrings.xml><?xml version="1.0" encoding="utf-8"?>
<sst xmlns="http://schemas.openxmlformats.org/spreadsheetml/2006/main" count="887" uniqueCount="246">
  <si>
    <t>KRYCÍ LIST ROZPOČTU</t>
  </si>
  <si>
    <t>Název stavby</t>
  </si>
  <si>
    <t>JKSO</t>
  </si>
  <si>
    <t xml:space="preserve"> </t>
  </si>
  <si>
    <t>Kód stavby</t>
  </si>
  <si>
    <t>P2012-001</t>
  </si>
  <si>
    <t>Název objektu</t>
  </si>
  <si>
    <t>Rozpocet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</si>
  <si>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</si>
  <si>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</si>
  <si>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</si>
  <si>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</si>
  <si>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</si>
  <si>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</si>
  <si>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</si>
  <si>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</si>
  <si>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</si>
  <si>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</si>
  <si>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</si>
  <si>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</si>
  <si>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</si>
  <si>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</si>
  <si>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</si>
  <si>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>27.03.2012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</si>
  <si>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</si>
  <si>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</si>
  <si>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</si>
  <si>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</si>
  <si>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</si>
  <si>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</si>
  <si>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</si>
  <si>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</si>
  <si>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</si>
  <si>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</si>
  <si>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</si>
  <si>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</si>
  <si>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</si>
  <si>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</si>
  <si>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</si>
  <si>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</si>
  <si>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</si>
  <si>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</si>
  <si>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</si>
  <si>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</si>
  <si>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</si>
  <si>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</si>
  <si>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</si>
  <si>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</si>
  <si>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</si>
  <si>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</si>
  <si>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</si>
  <si>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</si>
  <si>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</si>
  <si>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</si>
  <si>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</si>
  <si>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</si>
  <si>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</si>
  <si>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</si>
  <si>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</si>
  <si>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</si>
  <si>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</si>
  <si>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</si>
  <si>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</si>
  <si>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</si>
  <si>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</si>
  <si>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</si>
  <si>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</si>
  <si>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</si>
  <si>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</si>
  <si>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</si>
  <si>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</si>
  <si>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</si>
  <si>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</si>
  <si>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</si>
  <si>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</si>
  <si>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</si>
  <si>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</si>
  <si>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</si>
  <si>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</si>
  <si>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</si>
  <si>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</si>
  <si>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</si>
  <si>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</si>
  <si>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</si>
  <si>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</si>
  <si>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</si>
  <si>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</si>
  <si>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</si>
  <si>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</si>
  <si>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</si>
  <si>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</si>
  <si>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</si>
  <si>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</si>
  <si>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</si>
  <si>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</si>
  <si>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</si>
  <si>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</si>
  <si>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</si>
  <si>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</si>
  <si>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</si>
  <si>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</si>
  <si>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</si>
  <si>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</si>
  <si>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62</t>
  </si>
  <si>
    <t>Úprava povrchů vnější</t>
  </si>
  <si>
    <t>1</t>
  </si>
  <si>
    <t>K</t>
  </si>
  <si>
    <t>PK</t>
  </si>
  <si>
    <t>m2</t>
  </si>
  <si>
    <t>2</t>
  </si>
  <si>
    <t>622903130R</t>
  </si>
  <si>
    <t>3</t>
  </si>
  <si>
    <t>4</t>
  </si>
  <si>
    <t>622426121</t>
  </si>
  <si>
    <t>5</t>
  </si>
  <si>
    <t>622426521</t>
  </si>
  <si>
    <t>7</t>
  </si>
  <si>
    <t>622427729R</t>
  </si>
  <si>
    <t>mb</t>
  </si>
  <si>
    <t>8</t>
  </si>
  <si>
    <t>622427730R</t>
  </si>
  <si>
    <t>9</t>
  </si>
  <si>
    <t>622427731R</t>
  </si>
  <si>
    <t>10</t>
  </si>
  <si>
    <t>622427731R.1</t>
  </si>
  <si>
    <t>ks</t>
  </si>
  <si>
    <t>12</t>
  </si>
  <si>
    <t>622611132</t>
  </si>
  <si>
    <t>Nátěr vápenný  dvojvrstvý</t>
  </si>
  <si>
    <t>13</t>
  </si>
  <si>
    <t>622902111R</t>
  </si>
  <si>
    <t>14</t>
  </si>
  <si>
    <t>Ostatní konstrukce a práce-bourání</t>
  </si>
  <si>
    <t>17</t>
  </si>
  <si>
    <t>978015361</t>
  </si>
  <si>
    <t>18</t>
  </si>
  <si>
    <t>979011111</t>
  </si>
  <si>
    <t>Svislá doprava suti a vybouraných hmot za prvé podlaží</t>
  </si>
  <si>
    <t>t</t>
  </si>
  <si>
    <t>19</t>
  </si>
  <si>
    <t>979011121</t>
  </si>
  <si>
    <t>Svislá doprava suti a vybouraných hmot ZKD podlaží</t>
  </si>
  <si>
    <t>20</t>
  </si>
  <si>
    <t>979081111</t>
  </si>
  <si>
    <t>nakládka a odvoz suti, ekologická likvidace</t>
  </si>
  <si>
    <t>94</t>
  </si>
  <si>
    <t>Lešení a stavební výtahy</t>
  </si>
  <si>
    <t>21</t>
  </si>
  <si>
    <t>941941032</t>
  </si>
  <si>
    <t>Montáž lešení jednořadového s podlahami š do 1 m v do 30 m</t>
  </si>
  <si>
    <t>22</t>
  </si>
  <si>
    <t>941941192</t>
  </si>
  <si>
    <t>Příplatek k lešení jednořadovému s podlahami š do 1 m v do 30 m za první a ZKD měsíc použití</t>
  </si>
  <si>
    <t>23</t>
  </si>
  <si>
    <t>941941832</t>
  </si>
  <si>
    <t>Demontáž lešení jednořadového s podlahami š do 1 m v do 30 m</t>
  </si>
  <si>
    <t>24</t>
  </si>
  <si>
    <t>944511111</t>
  </si>
  <si>
    <t>Montáž ochranné sítě z textilie z umělých vláken</t>
  </si>
  <si>
    <t>25</t>
  </si>
  <si>
    <t>944511211</t>
  </si>
  <si>
    <t>Příplatek k ochranné síti za první a ZKD den použití</t>
  </si>
  <si>
    <t>26</t>
  </si>
  <si>
    <t>944511811</t>
  </si>
  <si>
    <t>Demontáž ochranné sítě z textilie z umělých vláken</t>
  </si>
  <si>
    <t>99</t>
  </si>
  <si>
    <t>Přesun hmot</t>
  </si>
  <si>
    <t>28</t>
  </si>
  <si>
    <t>998011004</t>
  </si>
  <si>
    <t>Přesun hmot pro budovy zděné v do 36 m</t>
  </si>
  <si>
    <t>Práce a dodávky PSV</t>
  </si>
  <si>
    <t>764</t>
  </si>
  <si>
    <t>Konstrukce klempířské</t>
  </si>
  <si>
    <t>29</t>
  </si>
  <si>
    <t>764454803</t>
  </si>
  <si>
    <t>Demontáž stávajících svodů</t>
  </si>
  <si>
    <t>30</t>
  </si>
  <si>
    <t>31</t>
  </si>
  <si>
    <t>32</t>
  </si>
  <si>
    <t>764455203</t>
  </si>
  <si>
    <t>Zpětná montáž svodů</t>
  </si>
  <si>
    <t>767</t>
  </si>
  <si>
    <t>Konstrukce zámečnické</t>
  </si>
  <si>
    <t>37</t>
  </si>
  <si>
    <t>767000001R</t>
  </si>
  <si>
    <t>Očištění a nátěr mříží přízemních oken</t>
  </si>
  <si>
    <t>kpl</t>
  </si>
  <si>
    <t>39</t>
  </si>
  <si>
    <t>767000001R.2</t>
  </si>
  <si>
    <t>Přírodovědecká fakulta UK</t>
  </si>
  <si>
    <t>622001</t>
  </si>
  <si>
    <t>764001</t>
  </si>
  <si>
    <t>764002</t>
  </si>
  <si>
    <t>Viničná 1965/5</t>
  </si>
  <si>
    <t xml:space="preserve">Ostatní </t>
  </si>
  <si>
    <t>014</t>
  </si>
  <si>
    <t>Oprava vnějších omítek hladkých - sokl - poškození do 15 %</t>
  </si>
  <si>
    <t>Omytí fasády včetně soklu vodou</t>
  </si>
  <si>
    <t>Příplatek - tažené profily, soklová římsa - poškození do 20 % -  štukatérská oprava</t>
  </si>
  <si>
    <t>Příplatek - tažené profily a štukové prvky - šambrány - poškození do 20 % -  štukatérská oprava</t>
  </si>
  <si>
    <t>kontrola a případné drobné opravy žlabů a oplechování hrany střechy</t>
  </si>
  <si>
    <t>kontrola a případné opravy parapetních plechů</t>
  </si>
  <si>
    <t>Příplatek - tažené profily - korunní římsa - poškození do 10 % -  štukatérská oprava</t>
  </si>
  <si>
    <t>Příplatek - tažené profily - kordonová římsa - poškození do 10 % -  štukatérská oprava</t>
  </si>
  <si>
    <t>40</t>
  </si>
  <si>
    <t>767000001R.4</t>
  </si>
  <si>
    <t>zpevnění a injektáže štukových prvků a omítkových ploch</t>
  </si>
  <si>
    <t>Očištění a doplnění kamenných stupňů vstupu</t>
  </si>
  <si>
    <t>oprava štukových prvků edikuly jižního vstupu</t>
  </si>
  <si>
    <t>Dodávka a montáž lankového rastru pro pěstování popínavých rostlin, nerez kotvy s očkem, kotveno chem. kotvami po 2 m svisle i vodorovně, poplastované lanko prům. 3mm, bude instalováno do výše kordonové římsy</t>
  </si>
  <si>
    <t>zazdívky otvorů pod okny 2NP</t>
  </si>
  <si>
    <t>15</t>
  </si>
  <si>
    <t>doplnění korunní římsy, kontrola  a doplnění  krakorců (mutul)</t>
  </si>
  <si>
    <t>766</t>
  </si>
  <si>
    <t>Konstrukce truhlářské</t>
  </si>
  <si>
    <t>36</t>
  </si>
  <si>
    <t>766000001R</t>
  </si>
  <si>
    <t>Drobné opravy a nátěr dveří</t>
  </si>
  <si>
    <t>Očištění a nátěr zábradlí anglického dvorku</t>
  </si>
  <si>
    <t>38</t>
  </si>
  <si>
    <t>Očištění a nátěr mříží  oken suterénu</t>
  </si>
  <si>
    <t>jižní trakt jižní fasáda</t>
  </si>
  <si>
    <t>severní trakt severní a východní  fasáda</t>
  </si>
  <si>
    <t>fasády přístavby</t>
  </si>
  <si>
    <t>rekapitulace ZRN jednotlivých fasád</t>
  </si>
  <si>
    <t>Oprava vnějších omítek hladkých - sokl - poškození do 20 %</t>
  </si>
  <si>
    <t>011</t>
  </si>
  <si>
    <t>629991011</t>
  </si>
  <si>
    <t xml:space="preserve">Zakrytí výplní otvorů fólií </t>
  </si>
  <si>
    <t>příplatek na stavbu a demontáž lešení na střešní konstrukci</t>
  </si>
  <si>
    <t>Konstrukce klempířské a pokrývačské</t>
  </si>
  <si>
    <t>demontáž a zpětná montáž krytiny pro stavbu lešení nad přístavbou</t>
  </si>
  <si>
    <t>33</t>
  </si>
  <si>
    <t>34</t>
  </si>
  <si>
    <t>35</t>
  </si>
  <si>
    <t>Očištění a doplnění kamenných stupňů vstupu a kam. madla, vč opravy zídek</t>
  </si>
  <si>
    <t>Otlučení vnějších omítek s nedostatečnou  adhezí  v plochách a na římsách - rozsah do 10 %</t>
  </si>
  <si>
    <t>Oprava vnějších bosáží hladkých 1NP přístavby  - poškození do 15 %</t>
  </si>
  <si>
    <t>vnější fasády Viničná 5</t>
  </si>
  <si>
    <t>622903130R.1</t>
  </si>
  <si>
    <t>Oprava vnějších omítek štukových MV nebo MVC členitosti VI,  poškození do 20 % (oprava vnějších bosáží hladkých - 2.NP a 3.NP)</t>
  </si>
  <si>
    <t>Demontáž trouby kruhové průměr 150 mm , stávajících svodů</t>
  </si>
  <si>
    <t>Montáž Pz odpad trouby kruhové D 150 mm, zpětná montáž svodů</t>
  </si>
  <si>
    <t>Oprava vnějších omítek štukových MV nebo MVC členitosti VI v rozsahu do 30 %    ( oprava vnějších omítek profilovaných bosovaných  1NP   vč. štukatérsky provedeného ručního dočištění a opravy profilů)</t>
  </si>
  <si>
    <t>622454522.2</t>
  </si>
  <si>
    <t>622454521R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</si>
</sst>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7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20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5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166" fontId="21" fillId="0" borderId="0" xfId="0" applyNumberFormat="1" applyFont="1" applyAlignment="1" applyProtection="1">
      <alignment horizontal="right" vertical="center"/>
      <protection/>
    </xf>
    <xf numFmtId="166" fontId="21" fillId="0" borderId="0" xfId="0" applyNumberFormat="1" applyFont="1" applyAlignment="1" applyProtection="1">
      <alignment horizontal="left" vertical="center"/>
      <protection/>
    </xf>
    <xf numFmtId="166" fontId="0" fillId="0" borderId="0" xfId="0" applyNumberFormat="1" applyAlignment="1" applyProtection="1">
      <alignment horizontal="left" vertical="top"/>
      <protection/>
    </xf>
    <xf numFmtId="2" fontId="9" fillId="0" borderId="0" xfId="0" applyNumberFormat="1" applyFont="1" applyAlignment="1" applyProtection="1">
      <alignment horizontal="left" vertical="center"/>
      <protection/>
    </xf>
    <xf numFmtId="166" fontId="2" fillId="0" borderId="0" xfId="0" applyNumberFormat="1" applyFont="1" applyFill="1" applyAlignment="1" applyProtection="1">
      <alignment horizontal="right" vertical="center"/>
      <protection/>
    </xf>
    <xf numFmtId="168" fontId="2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left" vertical="center"/>
      <protection/>
    </xf>
    <xf numFmtId="166" fontId="17" fillId="0" borderId="0" xfId="0" applyNumberFormat="1" applyFont="1" applyFill="1" applyAlignment="1" applyProtection="1">
      <alignment horizontal="right" vertical="center"/>
      <protection/>
    </xf>
    <xf numFmtId="168" fontId="17" fillId="0" borderId="0" xfId="0" applyNumberFormat="1" applyFont="1" applyFill="1" applyAlignment="1" applyProtection="1">
      <alignment horizontal="right" vertical="center"/>
      <protection/>
    </xf>
    <xf numFmtId="49" fontId="2" fillId="34" borderId="0" xfId="0" applyNumberFormat="1" applyFont="1" applyFill="1" applyAlignment="1" applyProtection="1">
      <alignment horizontal="left" vertical="top"/>
      <protection/>
    </xf>
    <xf numFmtId="49" fontId="2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0" fontId="3" fillId="0" borderId="28" xfId="0" applyFont="1" applyBorder="1" applyAlignment="1" applyProtection="1">
      <alignment horizontal="left" vertical="top" wrapText="1"/>
      <protection/>
    </xf>
    <xf numFmtId="0" fontId="3" fillId="0" borderId="29" xfId="0" applyFont="1" applyBorder="1" applyAlignment="1" applyProtection="1">
      <alignment horizontal="left" vertical="top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zoomScalePageLayoutView="0" workbookViewId="0" topLeftCell="A2">
      <selection activeCell="U48" sqref="U48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93" t="s">
        <v>238</v>
      </c>
      <c r="F5" s="194"/>
      <c r="G5" s="194"/>
      <c r="H5" s="194"/>
      <c r="I5" s="194"/>
      <c r="J5" s="195"/>
      <c r="K5" s="14"/>
      <c r="L5" s="14"/>
      <c r="M5" s="14"/>
      <c r="N5" s="14"/>
      <c r="O5" s="14" t="s">
        <v>2</v>
      </c>
      <c r="P5" s="15" t="s">
        <v>3</v>
      </c>
      <c r="Q5" s="16"/>
      <c r="R5" s="17"/>
      <c r="S5" s="18"/>
    </row>
    <row r="6" spans="1:19" ht="17.25" customHeight="1" hidden="1">
      <c r="A6" s="13"/>
      <c r="B6" s="14" t="s">
        <v>4</v>
      </c>
      <c r="C6" s="14"/>
      <c r="D6" s="14"/>
      <c r="E6" s="19" t="s">
        <v>5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6</v>
      </c>
      <c r="C7" s="14"/>
      <c r="D7" s="14"/>
      <c r="E7" s="196"/>
      <c r="F7" s="197"/>
      <c r="G7" s="197"/>
      <c r="H7" s="197"/>
      <c r="I7" s="197"/>
      <c r="J7" s="198"/>
      <c r="K7" s="14"/>
      <c r="L7" s="14"/>
      <c r="M7" s="14"/>
      <c r="N7" s="14"/>
      <c r="O7" s="14" t="s">
        <v>8</v>
      </c>
      <c r="P7" s="23"/>
      <c r="Q7" s="22"/>
      <c r="R7" s="20"/>
      <c r="S7" s="18"/>
    </row>
    <row r="8" spans="1:19" ht="17.25" customHeight="1" hidden="1">
      <c r="A8" s="13"/>
      <c r="B8" s="14" t="s">
        <v>9</v>
      </c>
      <c r="C8" s="14"/>
      <c r="D8" s="14"/>
      <c r="E8" s="19" t="s">
        <v>7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10</v>
      </c>
      <c r="C9" s="14"/>
      <c r="D9" s="14"/>
      <c r="E9" s="199" t="s">
        <v>3</v>
      </c>
      <c r="F9" s="200"/>
      <c r="G9" s="200"/>
      <c r="H9" s="200"/>
      <c r="I9" s="200"/>
      <c r="J9" s="201"/>
      <c r="K9" s="14"/>
      <c r="L9" s="14"/>
      <c r="M9" s="14"/>
      <c r="N9" s="14"/>
      <c r="O9" s="14" t="s">
        <v>11</v>
      </c>
      <c r="P9" s="202" t="s">
        <v>193</v>
      </c>
      <c r="Q9" s="203"/>
      <c r="R9" s="204"/>
      <c r="S9" s="18"/>
    </row>
    <row r="10" spans="1:19" ht="17.25" customHeight="1" hidden="1">
      <c r="A10" s="13"/>
      <c r="B10" s="14" t="s">
        <v>12</v>
      </c>
      <c r="C10" s="14"/>
      <c r="D10" s="14"/>
      <c r="E10" s="24" t="s">
        <v>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13</v>
      </c>
      <c r="C11" s="14"/>
      <c r="D11" s="14"/>
      <c r="E11" s="24" t="s">
        <v>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14</v>
      </c>
      <c r="C12" s="14"/>
      <c r="D12" s="14"/>
      <c r="E12" s="24" t="s">
        <v>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4" t="s">
        <v>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4" t="s">
        <v>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4" t="s">
        <v>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4" t="s">
        <v>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4" t="s">
        <v>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4" t="s">
        <v>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4" t="s">
        <v>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4" t="s">
        <v>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4" t="s">
        <v>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4" t="s">
        <v>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4" t="s">
        <v>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3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15</v>
      </c>
      <c r="P25" s="14" t="s">
        <v>16</v>
      </c>
      <c r="Q25" s="14"/>
      <c r="R25" s="14"/>
      <c r="S25" s="18"/>
    </row>
    <row r="26" spans="1:19" ht="17.25" customHeight="1">
      <c r="A26" s="13"/>
      <c r="B26" s="14" t="s">
        <v>17</v>
      </c>
      <c r="C26" s="14"/>
      <c r="D26" s="14"/>
      <c r="E26" s="15" t="s">
        <v>189</v>
      </c>
      <c r="F26" s="26"/>
      <c r="G26" s="26"/>
      <c r="H26" s="26"/>
      <c r="I26" s="26"/>
      <c r="J26" s="17"/>
      <c r="K26" s="14"/>
      <c r="L26" s="14"/>
      <c r="M26" s="14"/>
      <c r="N26" s="14"/>
      <c r="O26" s="27"/>
      <c r="P26" s="28"/>
      <c r="Q26" s="29"/>
      <c r="R26" s="30"/>
      <c r="S26" s="18"/>
    </row>
    <row r="27" spans="1:19" ht="17.25" customHeight="1">
      <c r="A27" s="13"/>
      <c r="B27" s="14" t="s">
        <v>18</v>
      </c>
      <c r="C27" s="14"/>
      <c r="D27" s="14"/>
      <c r="E27" s="23"/>
      <c r="F27" s="14"/>
      <c r="G27" s="14"/>
      <c r="H27" s="14"/>
      <c r="I27" s="14"/>
      <c r="J27" s="20"/>
      <c r="K27" s="14"/>
      <c r="L27" s="14"/>
      <c r="M27" s="14"/>
      <c r="N27" s="14"/>
      <c r="O27" s="27"/>
      <c r="P27" s="28"/>
      <c r="Q27" s="29"/>
      <c r="R27" s="30"/>
      <c r="S27" s="18"/>
    </row>
    <row r="28" spans="1:19" ht="17.25" customHeight="1">
      <c r="A28" s="13"/>
      <c r="B28" s="14" t="s">
        <v>19</v>
      </c>
      <c r="C28" s="14"/>
      <c r="D28" s="14"/>
      <c r="E28" s="23" t="s">
        <v>3</v>
      </c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20</v>
      </c>
      <c r="F30" s="14"/>
      <c r="G30" s="14" t="s">
        <v>21</v>
      </c>
      <c r="H30" s="14"/>
      <c r="I30" s="14"/>
      <c r="J30" s="14"/>
      <c r="K30" s="14"/>
      <c r="L30" s="14"/>
      <c r="M30" s="14"/>
      <c r="N30" s="14"/>
      <c r="O30" s="34" t="s">
        <v>22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/>
      <c r="F31" s="14"/>
      <c r="G31" s="28"/>
      <c r="H31" s="36"/>
      <c r="I31" s="37"/>
      <c r="J31" s="14"/>
      <c r="K31" s="14"/>
      <c r="L31" s="14"/>
      <c r="M31" s="14"/>
      <c r="N31" s="14"/>
      <c r="O31" s="38" t="s">
        <v>23</v>
      </c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24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25</v>
      </c>
      <c r="B34" s="48"/>
      <c r="C34" s="48"/>
      <c r="D34" s="49"/>
      <c r="E34" s="50" t="s">
        <v>26</v>
      </c>
      <c r="F34" s="49"/>
      <c r="G34" s="50" t="s">
        <v>27</v>
      </c>
      <c r="H34" s="48"/>
      <c r="I34" s="49"/>
      <c r="J34" s="50" t="s">
        <v>28</v>
      </c>
      <c r="K34" s="48"/>
      <c r="L34" s="50" t="s">
        <v>29</v>
      </c>
      <c r="M34" s="48"/>
      <c r="N34" s="48"/>
      <c r="O34" s="49"/>
      <c r="P34" s="50" t="s">
        <v>30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31</v>
      </c>
      <c r="F36" s="44"/>
      <c r="G36" s="44"/>
      <c r="H36" s="44"/>
      <c r="I36" s="44"/>
      <c r="J36" s="61" t="s">
        <v>32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33</v>
      </c>
      <c r="B37" s="63"/>
      <c r="C37" s="64" t="s">
        <v>34</v>
      </c>
      <c r="D37" s="65"/>
      <c r="E37" s="65"/>
      <c r="F37" s="66"/>
      <c r="G37" s="62" t="s">
        <v>35</v>
      </c>
      <c r="H37" s="67"/>
      <c r="I37" s="64" t="s">
        <v>36</v>
      </c>
      <c r="J37" s="65"/>
      <c r="K37" s="65"/>
      <c r="L37" s="62" t="s">
        <v>37</v>
      </c>
      <c r="M37" s="67"/>
      <c r="N37" s="64" t="s">
        <v>38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39</v>
      </c>
      <c r="C38" s="17"/>
      <c r="D38" s="70" t="s">
        <v>40</v>
      </c>
      <c r="E38" s="71">
        <f>SUMIF('jižní fasáda  k ND'!O5:O54,8,'jižní fasáda  k ND'!I5:I54)</f>
        <v>0</v>
      </c>
      <c r="F38" s="72"/>
      <c r="G38" s="68">
        <v>8</v>
      </c>
      <c r="H38" s="73" t="s">
        <v>41</v>
      </c>
      <c r="I38" s="30"/>
      <c r="J38" s="74">
        <v>0</v>
      </c>
      <c r="K38" s="75"/>
      <c r="L38" s="68">
        <v>13</v>
      </c>
      <c r="M38" s="28" t="s">
        <v>42</v>
      </c>
      <c r="N38" s="36"/>
      <c r="O38" s="36"/>
      <c r="P38" s="76">
        <f>M48</f>
        <v>15</v>
      </c>
      <c r="Q38" s="77" t="s">
        <v>43</v>
      </c>
      <c r="R38" s="71">
        <f>E44*0.03</f>
        <v>0</v>
      </c>
      <c r="S38" s="72"/>
    </row>
    <row r="39" spans="1:19" ht="20.25" customHeight="1">
      <c r="A39" s="68">
        <v>2</v>
      </c>
      <c r="B39" s="78"/>
      <c r="C39" s="33"/>
      <c r="D39" s="70" t="s">
        <v>44</v>
      </c>
      <c r="E39" s="71">
        <f>Rekapitulace!C14</f>
        <v>0</v>
      </c>
      <c r="F39" s="72"/>
      <c r="G39" s="68">
        <v>9</v>
      </c>
      <c r="H39" s="14" t="s">
        <v>45</v>
      </c>
      <c r="I39" s="70"/>
      <c r="J39" s="74">
        <v>0</v>
      </c>
      <c r="K39" s="75"/>
      <c r="L39" s="68">
        <v>14</v>
      </c>
      <c r="M39" s="28" t="s">
        <v>46</v>
      </c>
      <c r="N39" s="36"/>
      <c r="O39" s="36"/>
      <c r="P39" s="76">
        <f>M48</f>
        <v>15</v>
      </c>
      <c r="Q39" s="77" t="s">
        <v>43</v>
      </c>
      <c r="R39" s="71">
        <f>E44*0.035</f>
        <v>0</v>
      </c>
      <c r="S39" s="72"/>
    </row>
    <row r="40" spans="1:19" ht="20.25" customHeight="1">
      <c r="A40" s="68">
        <v>3</v>
      </c>
      <c r="B40" s="69" t="s">
        <v>47</v>
      </c>
      <c r="C40" s="17"/>
      <c r="D40" s="70" t="s">
        <v>40</v>
      </c>
      <c r="E40" s="71">
        <f>SUMIF('jižní fasáda  k ND'!O11:O54,32,'jižní fasáda  k ND'!I11:I54)</f>
        <v>0</v>
      </c>
      <c r="F40" s="72"/>
      <c r="G40" s="68">
        <v>10</v>
      </c>
      <c r="H40" s="73" t="s">
        <v>48</v>
      </c>
      <c r="I40" s="30"/>
      <c r="J40" s="74">
        <v>0</v>
      </c>
      <c r="K40" s="75"/>
      <c r="L40" s="68">
        <v>15</v>
      </c>
      <c r="M40" s="28" t="s">
        <v>49</v>
      </c>
      <c r="N40" s="36"/>
      <c r="O40" s="36"/>
      <c r="P40" s="76">
        <f>M48</f>
        <v>15</v>
      </c>
      <c r="Q40" s="77" t="s">
        <v>43</v>
      </c>
      <c r="R40" s="71">
        <v>0</v>
      </c>
      <c r="S40" s="72"/>
    </row>
    <row r="41" spans="1:19" ht="20.25" customHeight="1">
      <c r="A41" s="68">
        <v>4</v>
      </c>
      <c r="B41" s="78"/>
      <c r="C41" s="33"/>
      <c r="D41" s="70" t="s">
        <v>44</v>
      </c>
      <c r="E41" s="71">
        <f>Rekapitulace!C31</f>
        <v>0</v>
      </c>
      <c r="F41" s="72"/>
      <c r="G41" s="68">
        <v>11</v>
      </c>
      <c r="H41" s="73"/>
      <c r="I41" s="30"/>
      <c r="J41" s="74">
        <v>0</v>
      </c>
      <c r="K41" s="75"/>
      <c r="L41" s="68">
        <v>16</v>
      </c>
      <c r="M41" s="28" t="s">
        <v>50</v>
      </c>
      <c r="N41" s="36"/>
      <c r="O41" s="36"/>
      <c r="P41" s="76">
        <f>M48</f>
        <v>15</v>
      </c>
      <c r="Q41" s="77" t="s">
        <v>43</v>
      </c>
      <c r="R41" s="71">
        <v>0</v>
      </c>
      <c r="S41" s="72"/>
    </row>
    <row r="42" spans="1:19" ht="18.75" customHeight="1">
      <c r="A42" s="68">
        <v>5</v>
      </c>
      <c r="B42" s="69" t="s">
        <v>51</v>
      </c>
      <c r="C42" s="17"/>
      <c r="D42" s="70" t="s">
        <v>40</v>
      </c>
      <c r="E42" s="71">
        <f>SUMIF('jižní fasáda  k ND'!O13:O54,256,'jižní fasáda  k ND'!I13:I54)</f>
        <v>0</v>
      </c>
      <c r="F42" s="72"/>
      <c r="G42" s="79"/>
      <c r="H42" s="36"/>
      <c r="I42" s="30"/>
      <c r="J42" s="80"/>
      <c r="K42" s="75"/>
      <c r="L42" s="68">
        <v>17</v>
      </c>
      <c r="M42" s="190" t="s">
        <v>194</v>
      </c>
      <c r="N42" s="191"/>
      <c r="O42" s="191"/>
      <c r="P42" s="191"/>
      <c r="Q42" s="192"/>
      <c r="R42" s="71"/>
      <c r="S42" s="72"/>
    </row>
    <row r="43" spans="1:19" ht="20.25" customHeight="1">
      <c r="A43" s="68">
        <v>6</v>
      </c>
      <c r="B43" s="78"/>
      <c r="C43" s="33"/>
      <c r="D43" s="70" t="s">
        <v>44</v>
      </c>
      <c r="E43" s="71">
        <f>SUMIF('jižní fasáda  k ND'!O14:O54,64,'jižní fasáda  k ND'!I14:I54)</f>
        <v>0</v>
      </c>
      <c r="F43" s="72"/>
      <c r="G43" s="79"/>
      <c r="H43" s="36"/>
      <c r="I43" s="30"/>
      <c r="J43" s="80"/>
      <c r="K43" s="75"/>
      <c r="L43" s="68">
        <v>18</v>
      </c>
      <c r="M43" s="73" t="s">
        <v>52</v>
      </c>
      <c r="N43" s="36"/>
      <c r="O43" s="36"/>
      <c r="P43" s="36"/>
      <c r="Q43" s="30"/>
      <c r="R43" s="71">
        <f>SUMIF('jižní fasáda  k ND'!O14:O54,1024,'jižní fasáda  k ND'!I14:I54)</f>
        <v>0</v>
      </c>
      <c r="S43" s="72"/>
    </row>
    <row r="44" spans="1:19" ht="20.25" customHeight="1">
      <c r="A44" s="68">
        <v>7</v>
      </c>
      <c r="B44" s="81" t="s">
        <v>53</v>
      </c>
      <c r="C44" s="36"/>
      <c r="D44" s="30"/>
      <c r="E44" s="82">
        <f>SUM(E38:E43)</f>
        <v>0</v>
      </c>
      <c r="F44" s="46"/>
      <c r="G44" s="68">
        <v>12</v>
      </c>
      <c r="H44" s="81" t="s">
        <v>54</v>
      </c>
      <c r="I44" s="30"/>
      <c r="J44" s="83">
        <f>SUM(J38:J41)</f>
        <v>0</v>
      </c>
      <c r="K44" s="84"/>
      <c r="L44" s="68">
        <v>19</v>
      </c>
      <c r="M44" s="69" t="s">
        <v>55</v>
      </c>
      <c r="N44" s="26"/>
      <c r="O44" s="26"/>
      <c r="P44" s="26"/>
      <c r="Q44" s="85"/>
      <c r="R44" s="82">
        <f>SUM(R38:R43)</f>
        <v>0</v>
      </c>
      <c r="S44" s="46"/>
    </row>
    <row r="45" spans="1:19" ht="20.25" customHeight="1">
      <c r="A45" s="86">
        <v>20</v>
      </c>
      <c r="B45" s="87" t="s">
        <v>56</v>
      </c>
      <c r="C45" s="88"/>
      <c r="D45" s="89"/>
      <c r="E45" s="90">
        <f>SUMIF('jižní fasáda  k ND'!O14:O54,512,'jižní fasáda  k ND'!I14:I54)</f>
        <v>0</v>
      </c>
      <c r="F45" s="42"/>
      <c r="G45" s="86">
        <v>21</v>
      </c>
      <c r="H45" s="87" t="s">
        <v>57</v>
      </c>
      <c r="I45" s="89"/>
      <c r="J45" s="91">
        <v>0</v>
      </c>
      <c r="K45" s="92">
        <f>M48</f>
        <v>15</v>
      </c>
      <c r="L45" s="86">
        <v>22</v>
      </c>
      <c r="M45" s="87" t="s">
        <v>58</v>
      </c>
      <c r="N45" s="88"/>
      <c r="O45" s="88"/>
      <c r="P45" s="88"/>
      <c r="Q45" s="89"/>
      <c r="R45" s="90">
        <f>SUMIF('jižní fasáda  k ND'!O14:O54,"&lt;4",'jižní fasáda  k ND'!I14:I54)+SUMIF('jižní fasáda  k ND'!O14:O54,"&gt;1024",'jižní fasáda  k ND'!I14:I54)</f>
        <v>0</v>
      </c>
      <c r="S45" s="42"/>
    </row>
    <row r="46" spans="1:19" ht="20.25" customHeight="1">
      <c r="A46" s="93" t="s">
        <v>18</v>
      </c>
      <c r="B46" s="11"/>
      <c r="C46" s="11"/>
      <c r="D46" s="11"/>
      <c r="E46" s="11"/>
      <c r="F46" s="94"/>
      <c r="G46" s="95"/>
      <c r="H46" s="11"/>
      <c r="I46" s="11"/>
      <c r="J46" s="11"/>
      <c r="K46" s="11"/>
      <c r="L46" s="62" t="s">
        <v>59</v>
      </c>
      <c r="M46" s="49"/>
      <c r="N46" s="64" t="s">
        <v>60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6"/>
      <c r="H47" s="14"/>
      <c r="I47" s="14"/>
      <c r="J47" s="14"/>
      <c r="K47" s="14"/>
      <c r="L47" s="68">
        <v>23</v>
      </c>
      <c r="M47" s="73" t="s">
        <v>61</v>
      </c>
      <c r="N47" s="36"/>
      <c r="O47" s="36"/>
      <c r="P47" s="36"/>
      <c r="Q47" s="72"/>
      <c r="R47" s="82">
        <f>ROUND(E44+J44+R44+E45+J45+R45,2)</f>
        <v>0</v>
      </c>
      <c r="S47" s="97">
        <f>E44+J44+R44+E45+J45+R45</f>
        <v>0</v>
      </c>
    </row>
    <row r="48" spans="1:19" ht="20.25" customHeight="1">
      <c r="A48" s="98" t="s">
        <v>62</v>
      </c>
      <c r="B48" s="32"/>
      <c r="C48" s="32"/>
      <c r="D48" s="32"/>
      <c r="E48" s="32"/>
      <c r="F48" s="33"/>
      <c r="G48" s="99" t="s">
        <v>63</v>
      </c>
      <c r="H48" s="32"/>
      <c r="I48" s="32"/>
      <c r="J48" s="32"/>
      <c r="K48" s="32"/>
      <c r="L48" s="68">
        <v>24</v>
      </c>
      <c r="M48" s="100">
        <v>15</v>
      </c>
      <c r="N48" s="33" t="s">
        <v>43</v>
      </c>
      <c r="O48" s="101"/>
      <c r="P48" s="36" t="s">
        <v>64</v>
      </c>
      <c r="Q48" s="30"/>
      <c r="R48" s="102">
        <f>ROUNDUP(O48*M48/100,1)</f>
        <v>0</v>
      </c>
      <c r="S48" s="103">
        <f>O48*M48/100</f>
        <v>0</v>
      </c>
    </row>
    <row r="49" spans="1:19" ht="20.25" customHeight="1">
      <c r="A49" s="104" t="s">
        <v>17</v>
      </c>
      <c r="B49" s="26"/>
      <c r="C49" s="26"/>
      <c r="D49" s="26"/>
      <c r="E49" s="26"/>
      <c r="F49" s="17"/>
      <c r="G49" s="105"/>
      <c r="H49" s="26"/>
      <c r="I49" s="26"/>
      <c r="J49" s="26"/>
      <c r="K49" s="26"/>
      <c r="L49" s="68">
        <v>25</v>
      </c>
      <c r="M49" s="106">
        <v>21</v>
      </c>
      <c r="N49" s="30" t="s">
        <v>43</v>
      </c>
      <c r="O49" s="101">
        <f>R47</f>
        <v>0</v>
      </c>
      <c r="P49" s="36" t="s">
        <v>64</v>
      </c>
      <c r="Q49" s="30"/>
      <c r="R49" s="71">
        <f>ROUNDUP(O49*M49/100,1)</f>
        <v>0</v>
      </c>
      <c r="S49" s="107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6"/>
      <c r="H50" s="14"/>
      <c r="I50" s="14"/>
      <c r="J50" s="14"/>
      <c r="K50" s="14"/>
      <c r="L50" s="86">
        <v>26</v>
      </c>
      <c r="M50" s="108" t="s">
        <v>65</v>
      </c>
      <c r="N50" s="88"/>
      <c r="O50" s="88"/>
      <c r="P50" s="88"/>
      <c r="Q50" s="109"/>
      <c r="R50" s="110">
        <f>R47+R48+R49</f>
        <v>0</v>
      </c>
      <c r="S50" s="111"/>
    </row>
    <row r="51" spans="1:19" ht="20.25" customHeight="1">
      <c r="A51" s="98" t="s">
        <v>62</v>
      </c>
      <c r="B51" s="32"/>
      <c r="C51" s="32"/>
      <c r="D51" s="32"/>
      <c r="E51" s="32"/>
      <c r="F51" s="33"/>
      <c r="G51" s="99" t="s">
        <v>63</v>
      </c>
      <c r="H51" s="32"/>
      <c r="I51" s="32"/>
      <c r="J51" s="32"/>
      <c r="K51" s="32"/>
      <c r="L51" s="62" t="s">
        <v>66</v>
      </c>
      <c r="M51" s="49"/>
      <c r="N51" s="64" t="s">
        <v>67</v>
      </c>
      <c r="O51" s="48"/>
      <c r="P51" s="48"/>
      <c r="Q51" s="48"/>
      <c r="R51" s="112"/>
      <c r="S51" s="51"/>
    </row>
    <row r="52" spans="1:19" ht="20.25" customHeight="1">
      <c r="A52" s="104" t="s">
        <v>19</v>
      </c>
      <c r="B52" s="26"/>
      <c r="C52" s="26"/>
      <c r="D52" s="26"/>
      <c r="E52" s="26"/>
      <c r="F52" s="17"/>
      <c r="G52" s="105"/>
      <c r="H52" s="26"/>
      <c r="I52" s="26"/>
      <c r="J52" s="26"/>
      <c r="K52" s="26"/>
      <c r="L52" s="68">
        <v>27</v>
      </c>
      <c r="M52" s="73" t="s">
        <v>68</v>
      </c>
      <c r="N52" s="36"/>
      <c r="O52" s="36"/>
      <c r="P52" s="36"/>
      <c r="Q52" s="30"/>
      <c r="R52" s="71">
        <v>0</v>
      </c>
      <c r="S52" s="72"/>
    </row>
    <row r="53" spans="1:19" ht="20.25" customHeight="1">
      <c r="A53" s="13"/>
      <c r="B53" s="14"/>
      <c r="C53" s="14"/>
      <c r="D53" s="14"/>
      <c r="E53" s="14"/>
      <c r="F53" s="20"/>
      <c r="G53" s="96"/>
      <c r="H53" s="14"/>
      <c r="I53" s="14"/>
      <c r="J53" s="14"/>
      <c r="K53" s="14"/>
      <c r="L53" s="68">
        <v>28</v>
      </c>
      <c r="M53" s="73" t="s">
        <v>69</v>
      </c>
      <c r="N53" s="36"/>
      <c r="O53" s="36"/>
      <c r="P53" s="36"/>
      <c r="Q53" s="30"/>
      <c r="R53" s="71">
        <v>0</v>
      </c>
      <c r="S53" s="72"/>
    </row>
    <row r="54" spans="1:19" ht="20.25" customHeight="1">
      <c r="A54" s="113" t="s">
        <v>62</v>
      </c>
      <c r="B54" s="41"/>
      <c r="C54" s="41"/>
      <c r="D54" s="41"/>
      <c r="E54" s="41"/>
      <c r="F54" s="114"/>
      <c r="G54" s="115" t="s">
        <v>63</v>
      </c>
      <c r="H54" s="41"/>
      <c r="I54" s="41"/>
      <c r="J54" s="41"/>
      <c r="K54" s="41"/>
      <c r="L54" s="86">
        <v>29</v>
      </c>
      <c r="M54" s="87" t="s">
        <v>70</v>
      </c>
      <c r="N54" s="88"/>
      <c r="O54" s="88"/>
      <c r="P54" s="88"/>
      <c r="Q54" s="89"/>
      <c r="R54" s="55">
        <v>0</v>
      </c>
      <c r="S54" s="116"/>
    </row>
  </sheetData>
  <sheetProtection/>
  <mergeCells count="5">
    <mergeCell ref="M42:Q42"/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1200" verticalDpi="12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3"/>
  <sheetViews>
    <sheetView zoomScalePageLayoutView="0" workbookViewId="0" topLeftCell="B28">
      <selection activeCell="C59" sqref="C59"/>
    </sheetView>
  </sheetViews>
  <sheetFormatPr defaultColWidth="9.140625" defaultRowHeight="12.75" customHeight="1" outlineLevelRow="1" outlineLevelCol="1"/>
  <cols>
    <col min="1" max="1" width="11.7109375" style="2" hidden="1" customWidth="1" outlineLevel="1"/>
    <col min="2" max="2" width="55.7109375" style="2" customWidth="1" collapsed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7" t="s">
        <v>71</v>
      </c>
      <c r="B1" s="118"/>
      <c r="C1" s="118"/>
      <c r="D1" s="118"/>
      <c r="E1" s="118"/>
    </row>
    <row r="2" spans="1:5" ht="12" customHeight="1">
      <c r="A2" s="119" t="s">
        <v>72</v>
      </c>
      <c r="B2" s="120" t="str">
        <f>'Krycí list'!E5</f>
        <v>vnější fasády Viničná 5</v>
      </c>
      <c r="C2" s="121"/>
      <c r="D2" s="121"/>
      <c r="E2" s="121"/>
    </row>
    <row r="3" spans="1:5" ht="12" customHeight="1">
      <c r="A3" s="119" t="s">
        <v>73</v>
      </c>
      <c r="B3" s="120">
        <f>'Krycí list'!E7</f>
        <v>0</v>
      </c>
      <c r="C3" s="122"/>
      <c r="D3" s="120"/>
      <c r="E3" s="123"/>
    </row>
    <row r="4" spans="1:5" ht="12" customHeight="1">
      <c r="A4" s="119" t="s">
        <v>74</v>
      </c>
      <c r="B4" s="120" t="str">
        <f>'Krycí list'!E9</f>
        <v> </v>
      </c>
      <c r="C4" s="122"/>
      <c r="D4" s="120"/>
      <c r="E4" s="123"/>
    </row>
    <row r="5" spans="1:5" ht="12" customHeight="1">
      <c r="A5" s="120" t="s">
        <v>75</v>
      </c>
      <c r="B5" s="120" t="str">
        <f>'Krycí list'!P5</f>
        <v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76</v>
      </c>
      <c r="B7" s="120" t="str">
        <f>'Krycí list'!E26</f>
        <v>Přírodovědecká fakulta UK</v>
      </c>
      <c r="C7" s="122"/>
      <c r="D7" s="120"/>
      <c r="E7" s="123"/>
    </row>
    <row r="8" spans="1:5" ht="12" customHeight="1">
      <c r="A8" s="120" t="s">
        <v>77</v>
      </c>
      <c r="B8" s="120" t="str">
        <f>'Krycí list'!E28</f>
        <v> </v>
      </c>
      <c r="C8" s="122"/>
      <c r="D8" s="120"/>
      <c r="E8" s="123"/>
    </row>
    <row r="9" spans="1:5" ht="12" customHeight="1">
      <c r="A9" s="120" t="s">
        <v>78</v>
      </c>
      <c r="B9" s="120" t="s">
        <v>23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79</v>
      </c>
      <c r="B11" s="125" t="s">
        <v>80</v>
      </c>
      <c r="C11" s="126" t="s">
        <v>81</v>
      </c>
      <c r="D11" s="127" t="s">
        <v>82</v>
      </c>
      <c r="E11" s="126" t="s">
        <v>83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3"/>
      <c r="C13" s="133"/>
      <c r="D13" s="133"/>
      <c r="E13" s="134"/>
    </row>
    <row r="14" spans="1:5" s="135" customFormat="1" ht="12.75" customHeight="1">
      <c r="A14" s="136" t="str">
        <f>'jižní fasáda  k ND'!D14</f>
        <v>HSV</v>
      </c>
      <c r="B14" s="137" t="str">
        <f>'jižní fasáda  k ND'!E14</f>
        <v>Práce a dodávky HSV</v>
      </c>
      <c r="C14" s="138">
        <f>C15+C19+C23+C27</f>
        <v>0</v>
      </c>
      <c r="D14" s="139">
        <f>'jižní fasáda  k ND'!K14</f>
        <v>18.750021035</v>
      </c>
      <c r="E14" s="139">
        <f>'jižní fasáda  k ND'!M14</f>
        <v>1.0005</v>
      </c>
    </row>
    <row r="15" spans="1:5" s="135" customFormat="1" ht="12.75" customHeight="1">
      <c r="A15" s="140" t="str">
        <f>'jižní fasáda  k ND'!D15</f>
        <v>62</v>
      </c>
      <c r="B15" s="141" t="str">
        <f>'jižní fasáda  k ND'!E15</f>
        <v>Úprava povrchů vnější</v>
      </c>
      <c r="C15" s="142">
        <f>SUM(C16:C18)</f>
        <v>0</v>
      </c>
      <c r="D15" s="143">
        <f>'jižní fasáda  k ND'!K15</f>
        <v>17.736021035</v>
      </c>
      <c r="E15" s="143">
        <f>'jižní fasáda  k ND'!M15</f>
        <v>0</v>
      </c>
    </row>
    <row r="16" spans="1:6" s="135" customFormat="1" ht="12.75" customHeight="1" outlineLevel="1">
      <c r="A16" s="140"/>
      <c r="B16" s="171" t="s">
        <v>221</v>
      </c>
      <c r="C16" s="172">
        <f>'jižní fasáda  k ND'!I15</f>
        <v>0</v>
      </c>
      <c r="D16" s="143"/>
      <c r="E16" s="143"/>
      <c r="F16" s="177"/>
    </row>
    <row r="17" spans="1:5" s="135" customFormat="1" ht="12.75" customHeight="1" outlineLevel="1">
      <c r="A17" s="140"/>
      <c r="B17" s="171" t="s">
        <v>222</v>
      </c>
      <c r="C17" s="172">
        <f>'východní štít nad přístavbou'!I15</f>
        <v>0</v>
      </c>
      <c r="D17" s="143"/>
      <c r="E17" s="143"/>
    </row>
    <row r="18" spans="1:5" s="135" customFormat="1" ht="12.75" customHeight="1" outlineLevel="1">
      <c r="A18" s="140"/>
      <c r="B18" s="171" t="s">
        <v>223</v>
      </c>
      <c r="C18" s="172">
        <f>'fasády přístavby '!I15</f>
        <v>0</v>
      </c>
      <c r="D18" s="143"/>
      <c r="E18" s="143"/>
    </row>
    <row r="19" spans="1:5" s="135" customFormat="1" ht="12.75" customHeight="1">
      <c r="A19" s="140" t="str">
        <f>'jižní fasáda  k ND'!D31</f>
        <v>9</v>
      </c>
      <c r="B19" s="141" t="str">
        <f>'jižní fasáda  k ND'!E31</f>
        <v>Ostatní konstrukce a práce-bourání</v>
      </c>
      <c r="C19" s="142">
        <f>SUM(C20:C22)</f>
        <v>0</v>
      </c>
      <c r="D19" s="143">
        <f>'jižní fasáda  k ND'!K31</f>
        <v>0</v>
      </c>
      <c r="E19" s="143">
        <f>'jižní fasáda  k ND'!M31</f>
        <v>1.0005</v>
      </c>
    </row>
    <row r="20" spans="1:5" s="135" customFormat="1" ht="12.75" customHeight="1" outlineLevel="1">
      <c r="A20" s="140"/>
      <c r="B20" s="171" t="s">
        <v>221</v>
      </c>
      <c r="C20" s="172">
        <f>'jižní fasáda  k ND'!I31</f>
        <v>0</v>
      </c>
      <c r="D20" s="143"/>
      <c r="E20" s="143"/>
    </row>
    <row r="21" spans="1:5" s="135" customFormat="1" ht="12.75" customHeight="1" outlineLevel="1">
      <c r="A21" s="140"/>
      <c r="B21" s="171" t="s">
        <v>222</v>
      </c>
      <c r="C21" s="172">
        <f>'východní štít nad přístavbou'!I21</f>
        <v>0</v>
      </c>
      <c r="D21" s="143"/>
      <c r="E21" s="143"/>
    </row>
    <row r="22" spans="1:5" s="135" customFormat="1" ht="12.75" customHeight="1" outlineLevel="1">
      <c r="A22" s="140"/>
      <c r="B22" s="171" t="s">
        <v>223</v>
      </c>
      <c r="C22" s="172">
        <f>'fasády přístavby '!I25</f>
        <v>0</v>
      </c>
      <c r="D22" s="143"/>
      <c r="E22" s="143"/>
    </row>
    <row r="23" spans="1:5" s="135" customFormat="1" ht="12.75" customHeight="1">
      <c r="A23" s="140" t="str">
        <f>'jižní fasáda  k ND'!D36</f>
        <v>94</v>
      </c>
      <c r="B23" s="141" t="str">
        <f>'jižní fasáda  k ND'!E36</f>
        <v>Lešení a stavební výtahy</v>
      </c>
      <c r="C23" s="142">
        <f>SUM(C24:C26)</f>
        <v>0</v>
      </c>
      <c r="D23" s="143">
        <f>'jižní fasáda  k ND'!K36</f>
        <v>1.014</v>
      </c>
      <c r="E23" s="143">
        <f>'jižní fasáda  k ND'!M36</f>
        <v>0</v>
      </c>
    </row>
    <row r="24" spans="1:5" s="135" customFormat="1" ht="12.75" customHeight="1" outlineLevel="1">
      <c r="A24" s="140"/>
      <c r="B24" s="171" t="s">
        <v>221</v>
      </c>
      <c r="C24" s="172">
        <f>'jižní fasáda  k ND'!I36</f>
        <v>0</v>
      </c>
      <c r="D24" s="143"/>
      <c r="E24" s="143"/>
    </row>
    <row r="25" spans="1:5" s="135" customFormat="1" ht="12.75" customHeight="1" outlineLevel="1">
      <c r="A25" s="140"/>
      <c r="B25" s="171" t="s">
        <v>222</v>
      </c>
      <c r="C25" s="172">
        <f>'východní štít nad přístavbou'!I26</f>
        <v>0</v>
      </c>
      <c r="D25" s="143"/>
      <c r="E25" s="143"/>
    </row>
    <row r="26" spans="1:5" s="135" customFormat="1" ht="12.75" customHeight="1" outlineLevel="1">
      <c r="A26" s="140"/>
      <c r="B26" s="171" t="s">
        <v>223</v>
      </c>
      <c r="C26" s="172">
        <f>'fasády přístavby '!I30</f>
        <v>0</v>
      </c>
      <c r="D26" s="143"/>
      <c r="E26" s="143"/>
    </row>
    <row r="27" spans="1:5" s="135" customFormat="1" ht="12.75" customHeight="1">
      <c r="A27" s="140" t="str">
        <f>'jižní fasáda  k ND'!D43</f>
        <v>99</v>
      </c>
      <c r="B27" s="141" t="str">
        <f>'jižní fasáda  k ND'!E43</f>
        <v>Přesun hmot</v>
      </c>
      <c r="C27" s="142">
        <f>SUM(C28:C30)</f>
        <v>0</v>
      </c>
      <c r="D27" s="143">
        <f>'jižní fasáda  k ND'!K43</f>
        <v>0</v>
      </c>
      <c r="E27" s="143">
        <f>'jižní fasáda  k ND'!M43</f>
        <v>0</v>
      </c>
    </row>
    <row r="28" spans="1:5" s="135" customFormat="1" ht="12.75" customHeight="1" outlineLevel="1">
      <c r="A28" s="140"/>
      <c r="B28" s="171" t="s">
        <v>221</v>
      </c>
      <c r="C28" s="172">
        <f>'jižní fasáda  k ND'!I43</f>
        <v>0</v>
      </c>
      <c r="D28" s="143"/>
      <c r="E28" s="143"/>
    </row>
    <row r="29" spans="1:5" s="135" customFormat="1" ht="12.75" customHeight="1" outlineLevel="1">
      <c r="A29" s="140"/>
      <c r="B29" s="171" t="s">
        <v>222</v>
      </c>
      <c r="C29" s="172">
        <f>'východní štít nad přístavbou'!I34</f>
        <v>0</v>
      </c>
      <c r="D29" s="143"/>
      <c r="E29" s="143"/>
    </row>
    <row r="30" spans="1:5" s="135" customFormat="1" ht="12.75" customHeight="1" outlineLevel="1">
      <c r="A30" s="140"/>
      <c r="B30" s="171" t="s">
        <v>223</v>
      </c>
      <c r="C30" s="172">
        <f>'fasády přístavby '!I37</f>
        <v>0</v>
      </c>
      <c r="D30" s="143"/>
      <c r="E30" s="143"/>
    </row>
    <row r="31" spans="1:5" s="135" customFormat="1" ht="12.75" customHeight="1">
      <c r="A31" s="136" t="str">
        <f>'jižní fasáda  k ND'!D45</f>
        <v>PSV</v>
      </c>
      <c r="B31" s="137" t="str">
        <f>'jižní fasáda  k ND'!E45</f>
        <v>Práce a dodávky PSV</v>
      </c>
      <c r="C31" s="138">
        <f>C32+C36+C40</f>
        <v>0</v>
      </c>
      <c r="D31" s="139" t="e">
        <f>'jižní fasáda  k ND'!K45</f>
        <v>#REF!</v>
      </c>
      <c r="E31" s="139" t="e">
        <f>'jižní fasáda  k ND'!M45</f>
        <v>#REF!</v>
      </c>
    </row>
    <row r="32" spans="1:5" s="135" customFormat="1" ht="12.75" customHeight="1">
      <c r="A32" s="140" t="str">
        <f>'jižní fasáda  k ND'!D46</f>
        <v>764</v>
      </c>
      <c r="B32" s="141" t="str">
        <f>'jižní fasáda  k ND'!E46</f>
        <v>Konstrukce klempířské</v>
      </c>
      <c r="C32" s="142">
        <f>SUM(C33:C35)</f>
        <v>0</v>
      </c>
      <c r="D32" s="143">
        <f>'jižní fasáda  k ND'!K46</f>
        <v>0</v>
      </c>
      <c r="E32" s="143">
        <f>'jižní fasáda  k ND'!M46</f>
        <v>0</v>
      </c>
    </row>
    <row r="33" spans="1:5" s="135" customFormat="1" ht="12.75" customHeight="1" outlineLevel="1">
      <c r="A33" s="140"/>
      <c r="B33" s="171" t="s">
        <v>221</v>
      </c>
      <c r="C33" s="172">
        <f>'jižní fasáda  k ND'!I46</f>
        <v>0</v>
      </c>
      <c r="D33" s="143"/>
      <c r="E33" s="143"/>
    </row>
    <row r="34" spans="1:5" s="135" customFormat="1" ht="12.75" customHeight="1" outlineLevel="1">
      <c r="A34" s="140"/>
      <c r="B34" s="171" t="s">
        <v>222</v>
      </c>
      <c r="C34" s="172">
        <f>'východní štít nad přístavbou'!I37</f>
        <v>0</v>
      </c>
      <c r="D34" s="143"/>
      <c r="E34" s="143"/>
    </row>
    <row r="35" spans="1:5" s="135" customFormat="1" ht="12.75" customHeight="1" outlineLevel="1">
      <c r="A35" s="140"/>
      <c r="B35" s="171" t="s">
        <v>223</v>
      </c>
      <c r="C35" s="172">
        <f>'fasády přístavby '!I40</f>
        <v>0</v>
      </c>
      <c r="D35" s="143"/>
      <c r="E35" s="143"/>
    </row>
    <row r="36" spans="1:5" s="135" customFormat="1" ht="12.75" customHeight="1">
      <c r="A36" s="140" t="s">
        <v>213</v>
      </c>
      <c r="B36" s="141" t="s">
        <v>214</v>
      </c>
      <c r="C36" s="142">
        <f>SUM(C37:C39)</f>
        <v>0</v>
      </c>
      <c r="D36" s="143"/>
      <c r="E36" s="143"/>
    </row>
    <row r="37" spans="1:5" s="135" customFormat="1" ht="12.75" customHeight="1" outlineLevel="1">
      <c r="A37" s="140"/>
      <c r="B37" s="171" t="s">
        <v>221</v>
      </c>
      <c r="C37" s="172">
        <f>'jižní fasáda  k ND'!I49</f>
        <v>0</v>
      </c>
      <c r="D37" s="143"/>
      <c r="E37" s="143"/>
    </row>
    <row r="38" spans="1:5" s="135" customFormat="1" ht="12.75" customHeight="1" outlineLevel="1">
      <c r="A38" s="140"/>
      <c r="B38" s="171" t="s">
        <v>222</v>
      </c>
      <c r="C38" s="172">
        <v>0</v>
      </c>
      <c r="D38" s="143"/>
      <c r="E38" s="143"/>
    </row>
    <row r="39" spans="1:5" s="135" customFormat="1" ht="12.75" customHeight="1" outlineLevel="1">
      <c r="A39" s="140"/>
      <c r="B39" s="171" t="s">
        <v>223</v>
      </c>
      <c r="C39" s="172">
        <f>'fasády přístavby '!I45</f>
        <v>0</v>
      </c>
      <c r="D39" s="143"/>
      <c r="E39" s="143"/>
    </row>
    <row r="40" spans="1:5" s="135" customFormat="1" ht="12.75" customHeight="1">
      <c r="A40" s="140" t="str">
        <f>'jižní fasáda  k ND'!D51</f>
        <v>767</v>
      </c>
      <c r="B40" s="141" t="str">
        <f>'jižní fasáda  k ND'!E51</f>
        <v>Konstrukce zámečnické</v>
      </c>
      <c r="C40" s="142">
        <f>SUM(C41:C43)</f>
        <v>0</v>
      </c>
      <c r="D40" s="143">
        <f>'jižní fasáda  k ND'!K51</f>
        <v>0</v>
      </c>
      <c r="E40" s="143">
        <f>'jižní fasáda  k ND'!M51</f>
        <v>0</v>
      </c>
    </row>
    <row r="41" spans="1:5" s="135" customFormat="1" ht="12.75" customHeight="1" outlineLevel="1">
      <c r="A41" s="140"/>
      <c r="B41" s="171" t="s">
        <v>221</v>
      </c>
      <c r="C41" s="172">
        <f>'jižní fasáda  k ND'!I51</f>
        <v>0</v>
      </c>
      <c r="D41" s="143"/>
      <c r="E41" s="143"/>
    </row>
    <row r="42" spans="1:5" s="135" customFormat="1" ht="12.75" customHeight="1" outlineLevel="1">
      <c r="A42" s="140"/>
      <c r="B42" s="171" t="s">
        <v>222</v>
      </c>
      <c r="C42" s="172">
        <f>'východní štít nad přístavbou'!I42</f>
        <v>0</v>
      </c>
      <c r="D42" s="143"/>
      <c r="E42" s="143"/>
    </row>
    <row r="43" spans="1:5" s="135" customFormat="1" ht="12.75" customHeight="1" outlineLevel="1">
      <c r="A43" s="140"/>
      <c r="B43" s="171" t="s">
        <v>223</v>
      </c>
      <c r="C43" s="172">
        <f>'fasády přístavby '!I47</f>
        <v>0</v>
      </c>
      <c r="D43" s="143"/>
      <c r="E43" s="143"/>
    </row>
    <row r="44" spans="2:5" s="144" customFormat="1" ht="12.75" customHeight="1">
      <c r="B44" s="145" t="s">
        <v>84</v>
      </c>
      <c r="C44" s="146">
        <f>C31+C14</f>
        <v>0</v>
      </c>
      <c r="D44" s="147" t="e">
        <f>'jižní fasáda  k ND'!K54</f>
        <v>#REF!</v>
      </c>
      <c r="E44" s="147" t="e">
        <f>'jižní fasáda  k ND'!M54</f>
        <v>#REF!</v>
      </c>
    </row>
    <row r="49" ht="12.75" customHeight="1">
      <c r="B49" s="173" t="s">
        <v>224</v>
      </c>
    </row>
    <row r="50" spans="2:3" ht="12.75" customHeight="1">
      <c r="B50" s="175" t="s">
        <v>221</v>
      </c>
      <c r="C50" s="174">
        <f>'jižní fasáda  k ND'!I54</f>
        <v>0</v>
      </c>
    </row>
    <row r="51" spans="2:3" ht="12.75" customHeight="1">
      <c r="B51" s="175" t="s">
        <v>222</v>
      </c>
      <c r="C51" s="174">
        <f>'východní štít nad přístavbou'!I44</f>
        <v>0</v>
      </c>
    </row>
    <row r="52" spans="2:3" ht="12.75" customHeight="1">
      <c r="B52" s="175" t="s">
        <v>223</v>
      </c>
      <c r="C52" s="174">
        <f>'fasády přístavby '!I51</f>
        <v>0</v>
      </c>
    </row>
    <row r="53" spans="2:6" ht="12.75" customHeight="1">
      <c r="B53" s="145" t="s">
        <v>84</v>
      </c>
      <c r="C53" s="146">
        <f>SUM(C50:C52)</f>
        <v>0</v>
      </c>
      <c r="F53" s="176"/>
    </row>
  </sheetData>
  <sheetProtection/>
  <printOptions horizontalCentered="1"/>
  <pageMargins left="1.1023621559143066" right="1.1023621559143066" top="0.787401556968689" bottom="0.787401556968689" header="0" footer="0"/>
  <pageSetup fitToHeight="999" horizontalDpi="1200" verticalDpi="12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54"/>
  <sheetViews>
    <sheetView zoomScalePageLayoutView="0" workbookViewId="0" topLeftCell="A28">
      <selection activeCell="N37" sqref="N37"/>
    </sheetView>
  </sheetViews>
  <sheetFormatPr defaultColWidth="9.140625" defaultRowHeight="11.25" customHeight="1" outlineLevelRow="2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7.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7" t="s">
        <v>85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9"/>
      <c r="P1" s="149"/>
      <c r="Q1" s="148"/>
      <c r="R1" s="148"/>
      <c r="S1" s="148"/>
      <c r="T1" s="148"/>
    </row>
    <row r="2" spans="1:20" ht="11.25" customHeight="1">
      <c r="A2" s="119" t="s">
        <v>72</v>
      </c>
      <c r="B2" s="120"/>
      <c r="C2" s="120" t="str">
        <f>'Krycí list'!E5</f>
        <v>vnější fasády Viničná 5</v>
      </c>
      <c r="D2" s="120"/>
      <c r="E2" s="120"/>
      <c r="F2" s="120"/>
      <c r="G2" s="120"/>
      <c r="H2" s="120"/>
      <c r="I2" s="120"/>
      <c r="J2" s="120"/>
      <c r="K2" s="120"/>
      <c r="L2" s="148"/>
      <c r="M2" s="148"/>
      <c r="N2" s="148"/>
      <c r="O2" s="149"/>
      <c r="P2" s="149"/>
      <c r="Q2" s="148"/>
      <c r="R2" s="148"/>
      <c r="S2" s="148"/>
      <c r="T2" s="148"/>
    </row>
    <row r="3" spans="1:20" ht="11.25" customHeight="1">
      <c r="A3" s="119" t="s">
        <v>73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48"/>
      <c r="M3" s="148"/>
      <c r="N3" s="148"/>
      <c r="O3" s="149"/>
      <c r="P3" s="149"/>
      <c r="Q3" s="148"/>
      <c r="R3" s="148"/>
      <c r="S3" s="148"/>
      <c r="T3" s="148"/>
    </row>
    <row r="4" spans="1:20" ht="11.25" customHeight="1">
      <c r="A4" s="119" t="s">
        <v>74</v>
      </c>
      <c r="B4" s="120"/>
      <c r="C4" s="120" t="str">
        <f>'Krycí list'!E9</f>
        <v> </v>
      </c>
      <c r="D4" s="120"/>
      <c r="E4" s="120"/>
      <c r="F4" s="120"/>
      <c r="G4" s="120"/>
      <c r="H4" s="120"/>
      <c r="I4" s="120"/>
      <c r="J4" s="120"/>
      <c r="K4" s="120"/>
      <c r="L4" s="148"/>
      <c r="M4" s="148"/>
      <c r="N4" s="148"/>
      <c r="O4" s="149"/>
      <c r="P4" s="149"/>
      <c r="Q4" s="148"/>
      <c r="R4" s="148"/>
      <c r="S4" s="148"/>
      <c r="T4" s="148"/>
    </row>
    <row r="5" spans="1:20" ht="11.25" customHeight="1">
      <c r="A5" s="120" t="s">
        <v>86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  <c r="J5" s="120"/>
      <c r="K5" s="120"/>
      <c r="L5" s="148"/>
      <c r="M5" s="148"/>
      <c r="N5" s="148"/>
      <c r="O5" s="149"/>
      <c r="P5" s="149"/>
      <c r="Q5" s="148"/>
      <c r="R5" s="148"/>
      <c r="S5" s="148"/>
      <c r="T5" s="148"/>
    </row>
    <row r="6" spans="1:20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48"/>
      <c r="M6" s="148"/>
      <c r="N6" s="148"/>
      <c r="O6" s="149"/>
      <c r="P6" s="149"/>
      <c r="Q6" s="148"/>
      <c r="R6" s="148"/>
      <c r="S6" s="148"/>
      <c r="T6" s="148"/>
    </row>
    <row r="7" spans="1:20" ht="11.25" customHeight="1">
      <c r="A7" s="120" t="s">
        <v>76</v>
      </c>
      <c r="B7" s="120"/>
      <c r="C7" s="120" t="str">
        <f>'Krycí list'!E26</f>
        <v>Přírodovědecká fakulta UK</v>
      </c>
      <c r="D7" s="120"/>
      <c r="E7" s="120"/>
      <c r="F7" s="120"/>
      <c r="G7" s="120"/>
      <c r="H7" s="120"/>
      <c r="I7" s="120"/>
      <c r="J7" s="120"/>
      <c r="K7" s="120"/>
      <c r="L7" s="148"/>
      <c r="M7" s="148"/>
      <c r="N7" s="148"/>
      <c r="O7" s="149"/>
      <c r="P7" s="149"/>
      <c r="Q7" s="148"/>
      <c r="R7" s="148"/>
      <c r="S7" s="148"/>
      <c r="T7" s="148"/>
    </row>
    <row r="8" spans="1:20" ht="11.25" customHeight="1">
      <c r="A8" s="120" t="s">
        <v>77</v>
      </c>
      <c r="B8" s="120"/>
      <c r="C8" s="120" t="str">
        <f>'Krycí list'!E28</f>
        <v> </v>
      </c>
      <c r="D8" s="120"/>
      <c r="E8" s="120"/>
      <c r="F8" s="120"/>
      <c r="G8" s="120"/>
      <c r="H8" s="120"/>
      <c r="I8" s="120"/>
      <c r="J8" s="120"/>
      <c r="K8" s="120"/>
      <c r="L8" s="148"/>
      <c r="M8" s="148"/>
      <c r="N8" s="148"/>
      <c r="O8" s="149"/>
      <c r="P8" s="149"/>
      <c r="Q8" s="148"/>
      <c r="R8" s="148"/>
      <c r="S8" s="148"/>
      <c r="T8" s="148"/>
    </row>
    <row r="9" spans="1:20" ht="11.25" customHeight="1">
      <c r="A9" s="120" t="s">
        <v>78</v>
      </c>
      <c r="B9" s="120"/>
      <c r="C9" s="120" t="s">
        <v>23</v>
      </c>
      <c r="D9" s="120"/>
      <c r="E9" s="120"/>
      <c r="F9" s="120"/>
      <c r="G9" s="120"/>
      <c r="H9" s="120"/>
      <c r="I9" s="120"/>
      <c r="J9" s="120"/>
      <c r="K9" s="120"/>
      <c r="L9" s="148"/>
      <c r="M9" s="148"/>
      <c r="N9" s="148"/>
      <c r="O9" s="149"/>
      <c r="P9" s="149"/>
      <c r="Q9" s="148"/>
      <c r="R9" s="148"/>
      <c r="S9" s="148"/>
      <c r="T9" s="148"/>
    </row>
    <row r="10" spans="1:20" ht="5.2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/>
      <c r="P10" s="149"/>
      <c r="Q10" s="148"/>
      <c r="R10" s="148"/>
      <c r="S10" s="148"/>
      <c r="T10" s="148"/>
    </row>
    <row r="11" spans="1:21" ht="21.75" customHeight="1">
      <c r="A11" s="124" t="s">
        <v>87</v>
      </c>
      <c r="B11" s="125" t="s">
        <v>88</v>
      </c>
      <c r="C11" s="125" t="s">
        <v>89</v>
      </c>
      <c r="D11" s="125" t="s">
        <v>90</v>
      </c>
      <c r="E11" s="125" t="s">
        <v>80</v>
      </c>
      <c r="F11" s="125" t="s">
        <v>91</v>
      </c>
      <c r="G11" s="125" t="s">
        <v>92</v>
      </c>
      <c r="H11" s="125" t="s">
        <v>93</v>
      </c>
      <c r="I11" s="125" t="s">
        <v>81</v>
      </c>
      <c r="J11" s="125" t="s">
        <v>94</v>
      </c>
      <c r="K11" s="125" t="s">
        <v>82</v>
      </c>
      <c r="L11" s="125" t="s">
        <v>95</v>
      </c>
      <c r="M11" s="125" t="s">
        <v>96</v>
      </c>
      <c r="N11" s="125" t="s">
        <v>97</v>
      </c>
      <c r="O11" s="150" t="s">
        <v>98</v>
      </c>
      <c r="P11" s="151" t="s">
        <v>99</v>
      </c>
      <c r="Q11" s="125"/>
      <c r="R11" s="125"/>
      <c r="S11" s="125"/>
      <c r="T11" s="152" t="s">
        <v>100</v>
      </c>
      <c r="U11" s="153"/>
    </row>
    <row r="12" spans="1:21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29">
        <v>10</v>
      </c>
      <c r="O12" s="154">
        <v>11</v>
      </c>
      <c r="P12" s="155">
        <v>12</v>
      </c>
      <c r="Q12" s="129"/>
      <c r="R12" s="129"/>
      <c r="S12" s="129"/>
      <c r="T12" s="156">
        <v>11</v>
      </c>
      <c r="U12" s="153"/>
    </row>
    <row r="13" spans="1:20" ht="3.75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9"/>
      <c r="P13" s="157"/>
      <c r="Q13" s="148"/>
      <c r="R13" s="148"/>
      <c r="S13" s="148"/>
      <c r="T13" s="148"/>
    </row>
    <row r="14" spans="1:16" s="135" customFormat="1" ht="12.75" customHeight="1">
      <c r="A14" s="158"/>
      <c r="B14" s="159" t="s">
        <v>59</v>
      </c>
      <c r="C14" s="158"/>
      <c r="D14" s="158" t="s">
        <v>39</v>
      </c>
      <c r="E14" s="158" t="s">
        <v>101</v>
      </c>
      <c r="F14" s="158"/>
      <c r="G14" s="158"/>
      <c r="H14" s="158"/>
      <c r="I14" s="160">
        <f>I15+I31+I36+I43</f>
        <v>0</v>
      </c>
      <c r="J14" s="158"/>
      <c r="K14" s="161">
        <f>K15+K31+K36+K43</f>
        <v>18.750021035</v>
      </c>
      <c r="L14" s="158"/>
      <c r="M14" s="161">
        <f>M15+M31+M36+M43</f>
        <v>1.0005</v>
      </c>
      <c r="N14" s="158"/>
      <c r="P14" s="137" t="s">
        <v>102</v>
      </c>
    </row>
    <row r="15" spans="2:16" s="135" customFormat="1" ht="12.75" customHeight="1">
      <c r="B15" s="140" t="s">
        <v>59</v>
      </c>
      <c r="D15" s="141" t="s">
        <v>103</v>
      </c>
      <c r="E15" s="141" t="s">
        <v>104</v>
      </c>
      <c r="I15" s="142">
        <f>SUM(I16:I30)</f>
        <v>0</v>
      </c>
      <c r="K15" s="143">
        <f>SUM(K17:K28)</f>
        <v>17.736021035</v>
      </c>
      <c r="M15" s="143">
        <f>SUM(M17:M28)</f>
        <v>0</v>
      </c>
      <c r="P15" s="141" t="s">
        <v>105</v>
      </c>
    </row>
    <row r="16" spans="1:16" s="14" customFormat="1" ht="13.5" customHeight="1" outlineLevel="2">
      <c r="A16" s="162" t="s">
        <v>105</v>
      </c>
      <c r="B16" s="162" t="s">
        <v>106</v>
      </c>
      <c r="C16" s="162" t="s">
        <v>226</v>
      </c>
      <c r="D16" s="14" t="s">
        <v>227</v>
      </c>
      <c r="E16" s="188" t="s">
        <v>228</v>
      </c>
      <c r="F16" s="187" t="s">
        <v>108</v>
      </c>
      <c r="G16" s="179">
        <v>44</v>
      </c>
      <c r="H16" s="178">
        <v>0</v>
      </c>
      <c r="I16" s="166">
        <f>ROUND(G16*H16,2)</f>
        <v>0</v>
      </c>
      <c r="J16" s="167">
        <v>0.00012</v>
      </c>
      <c r="K16" s="165">
        <f>G16*J16</f>
        <v>0.00528</v>
      </c>
      <c r="L16" s="167">
        <v>0</v>
      </c>
      <c r="M16" s="165">
        <f>G16*L16</f>
        <v>0</v>
      </c>
      <c r="N16" s="168">
        <v>21</v>
      </c>
      <c r="O16" s="169">
        <v>4</v>
      </c>
      <c r="P16" s="14" t="s">
        <v>109</v>
      </c>
    </row>
    <row r="17" spans="1:16" s="14" customFormat="1" ht="13.5" customHeight="1" outlineLevel="1">
      <c r="A17" s="162" t="s">
        <v>109</v>
      </c>
      <c r="B17" s="162" t="s">
        <v>106</v>
      </c>
      <c r="C17" s="162" t="s">
        <v>107</v>
      </c>
      <c r="D17" s="163" t="s">
        <v>110</v>
      </c>
      <c r="E17" s="188" t="s">
        <v>197</v>
      </c>
      <c r="F17" s="187" t="s">
        <v>108</v>
      </c>
      <c r="G17" s="179">
        <v>345</v>
      </c>
      <c r="H17" s="178">
        <v>0</v>
      </c>
      <c r="I17" s="166">
        <f aca="true" t="shared" si="0" ref="I17:I28">ROUND(G17*H17,2)</f>
        <v>0</v>
      </c>
      <c r="J17" s="167">
        <v>0.00011</v>
      </c>
      <c r="K17" s="165">
        <f aca="true" t="shared" si="1" ref="K17:K28">G17*J17</f>
        <v>0.037950000000000005</v>
      </c>
      <c r="L17" s="167">
        <v>0</v>
      </c>
      <c r="M17" s="165">
        <f aca="true" t="shared" si="2" ref="M17:M28">G17*L17</f>
        <v>0</v>
      </c>
      <c r="N17" s="168">
        <v>21</v>
      </c>
      <c r="O17" s="169">
        <v>4</v>
      </c>
      <c r="P17" s="14" t="s">
        <v>109</v>
      </c>
    </row>
    <row r="18" spans="1:16" s="14" customFormat="1" ht="13.5" customHeight="1" outlineLevel="1">
      <c r="A18" s="162" t="s">
        <v>111</v>
      </c>
      <c r="B18" s="162" t="s">
        <v>106</v>
      </c>
      <c r="C18" s="162" t="s">
        <v>107</v>
      </c>
      <c r="D18" s="163" t="s">
        <v>239</v>
      </c>
      <c r="E18" s="188" t="s">
        <v>206</v>
      </c>
      <c r="F18" s="187" t="s">
        <v>108</v>
      </c>
      <c r="G18" s="179">
        <v>42</v>
      </c>
      <c r="H18" s="178">
        <v>0</v>
      </c>
      <c r="I18" s="166">
        <f t="shared" si="0"/>
        <v>0</v>
      </c>
      <c r="J18" s="167">
        <v>0</v>
      </c>
      <c r="K18" s="165">
        <f t="shared" si="1"/>
        <v>0</v>
      </c>
      <c r="L18" s="167">
        <v>0</v>
      </c>
      <c r="M18" s="165">
        <f t="shared" si="2"/>
        <v>0</v>
      </c>
      <c r="N18" s="168">
        <v>21</v>
      </c>
      <c r="O18" s="169">
        <v>4</v>
      </c>
      <c r="P18" s="14" t="s">
        <v>109</v>
      </c>
    </row>
    <row r="19" spans="1:16" s="14" customFormat="1" ht="33.75" customHeight="1" outlineLevel="1">
      <c r="A19" s="162" t="s">
        <v>112</v>
      </c>
      <c r="B19" s="162" t="s">
        <v>106</v>
      </c>
      <c r="C19" s="162" t="s">
        <v>107</v>
      </c>
      <c r="D19" s="163" t="s">
        <v>113</v>
      </c>
      <c r="E19" s="188" t="s">
        <v>243</v>
      </c>
      <c r="F19" s="187" t="s">
        <v>108</v>
      </c>
      <c r="G19" s="179">
        <v>92</v>
      </c>
      <c r="H19" s="178">
        <v>0</v>
      </c>
      <c r="I19" s="166">
        <f t="shared" si="0"/>
        <v>0</v>
      </c>
      <c r="J19" s="167">
        <v>0.02352</v>
      </c>
      <c r="K19" s="165">
        <f t="shared" si="1"/>
        <v>2.16384</v>
      </c>
      <c r="L19" s="167">
        <v>0</v>
      </c>
      <c r="M19" s="165">
        <f t="shared" si="2"/>
        <v>0</v>
      </c>
      <c r="N19" s="168">
        <v>21</v>
      </c>
      <c r="O19" s="169">
        <v>4</v>
      </c>
      <c r="P19" s="14" t="s">
        <v>109</v>
      </c>
    </row>
    <row r="20" spans="1:16" s="14" customFormat="1" ht="26.25" customHeight="1" outlineLevel="1">
      <c r="A20" s="162" t="s">
        <v>114</v>
      </c>
      <c r="B20" s="162" t="s">
        <v>106</v>
      </c>
      <c r="C20" s="162" t="s">
        <v>107</v>
      </c>
      <c r="D20" s="163" t="s">
        <v>115</v>
      </c>
      <c r="E20" s="188" t="s">
        <v>240</v>
      </c>
      <c r="F20" s="187" t="s">
        <v>108</v>
      </c>
      <c r="G20" s="179">
        <v>214</v>
      </c>
      <c r="H20" s="178">
        <v>0</v>
      </c>
      <c r="I20" s="166">
        <f t="shared" si="0"/>
        <v>0</v>
      </c>
      <c r="J20" s="167">
        <v>0.06399</v>
      </c>
      <c r="K20" s="165">
        <f t="shared" si="1"/>
        <v>13.69386</v>
      </c>
      <c r="L20" s="167">
        <v>0</v>
      </c>
      <c r="M20" s="165">
        <f t="shared" si="2"/>
        <v>0</v>
      </c>
      <c r="N20" s="168">
        <v>21</v>
      </c>
      <c r="O20" s="169">
        <v>4</v>
      </c>
      <c r="P20" s="14" t="s">
        <v>109</v>
      </c>
    </row>
    <row r="21" spans="1:15" s="14" customFormat="1" ht="13.5" customHeight="1" outlineLevel="1">
      <c r="A21" s="162" t="s">
        <v>109</v>
      </c>
      <c r="B21" s="162" t="s">
        <v>106</v>
      </c>
      <c r="C21" s="162" t="s">
        <v>195</v>
      </c>
      <c r="D21" s="14" t="s">
        <v>115</v>
      </c>
      <c r="E21" s="188" t="s">
        <v>225</v>
      </c>
      <c r="F21" s="187" t="s">
        <v>108</v>
      </c>
      <c r="G21" s="179">
        <v>17.5</v>
      </c>
      <c r="H21" s="178">
        <v>0</v>
      </c>
      <c r="I21" s="166">
        <f>ROUND(G21*H21,2)</f>
        <v>0</v>
      </c>
      <c r="J21" s="167"/>
      <c r="K21" s="165"/>
      <c r="L21" s="167"/>
      <c r="M21" s="165"/>
      <c r="N21" s="168">
        <v>21</v>
      </c>
      <c r="O21" s="169"/>
    </row>
    <row r="22" spans="1:16" s="14" customFormat="1" ht="27.75" customHeight="1" outlineLevel="1">
      <c r="A22" s="162" t="s">
        <v>116</v>
      </c>
      <c r="B22" s="162" t="s">
        <v>106</v>
      </c>
      <c r="C22" s="162" t="s">
        <v>107</v>
      </c>
      <c r="D22" s="163" t="s">
        <v>117</v>
      </c>
      <c r="E22" s="188" t="s">
        <v>198</v>
      </c>
      <c r="F22" s="187" t="s">
        <v>118</v>
      </c>
      <c r="G22" s="179">
        <v>18</v>
      </c>
      <c r="H22" s="178">
        <v>0</v>
      </c>
      <c r="I22" s="166">
        <f t="shared" si="0"/>
        <v>0</v>
      </c>
      <c r="J22" s="167">
        <v>0</v>
      </c>
      <c r="K22" s="165">
        <f t="shared" si="1"/>
        <v>0</v>
      </c>
      <c r="L22" s="167">
        <v>0</v>
      </c>
      <c r="M22" s="165">
        <f t="shared" si="2"/>
        <v>0</v>
      </c>
      <c r="N22" s="168">
        <v>21</v>
      </c>
      <c r="O22" s="169">
        <v>4</v>
      </c>
      <c r="P22" s="14" t="s">
        <v>109</v>
      </c>
    </row>
    <row r="23" spans="1:16" s="14" customFormat="1" ht="27.75" customHeight="1" outlineLevel="1">
      <c r="A23" s="162" t="s">
        <v>119</v>
      </c>
      <c r="B23" s="162" t="s">
        <v>106</v>
      </c>
      <c r="C23" s="162" t="s">
        <v>107</v>
      </c>
      <c r="D23" s="163" t="s">
        <v>120</v>
      </c>
      <c r="E23" s="188" t="s">
        <v>203</v>
      </c>
      <c r="F23" s="187" t="s">
        <v>118</v>
      </c>
      <c r="G23" s="179">
        <v>20</v>
      </c>
      <c r="H23" s="178">
        <v>0</v>
      </c>
      <c r="I23" s="166">
        <f t="shared" si="0"/>
        <v>0</v>
      </c>
      <c r="J23" s="167">
        <v>0</v>
      </c>
      <c r="K23" s="165">
        <f t="shared" si="1"/>
        <v>0</v>
      </c>
      <c r="L23" s="167">
        <v>0</v>
      </c>
      <c r="M23" s="165">
        <f t="shared" si="2"/>
        <v>0</v>
      </c>
      <c r="N23" s="168">
        <v>21</v>
      </c>
      <c r="O23" s="169">
        <v>4</v>
      </c>
      <c r="P23" s="14" t="s">
        <v>109</v>
      </c>
    </row>
    <row r="24" spans="1:16" s="14" customFormat="1" ht="24.75" customHeight="1" outlineLevel="1">
      <c r="A24" s="162" t="s">
        <v>121</v>
      </c>
      <c r="B24" s="162" t="s">
        <v>106</v>
      </c>
      <c r="C24" s="162" t="s">
        <v>107</v>
      </c>
      <c r="D24" s="163" t="s">
        <v>122</v>
      </c>
      <c r="E24" s="188" t="s">
        <v>202</v>
      </c>
      <c r="F24" s="187" t="s">
        <v>118</v>
      </c>
      <c r="G24" s="179">
        <v>21.5</v>
      </c>
      <c r="H24" s="178">
        <v>0</v>
      </c>
      <c r="I24" s="166">
        <f t="shared" si="0"/>
        <v>0</v>
      </c>
      <c r="J24" s="167">
        <v>0</v>
      </c>
      <c r="K24" s="165">
        <f t="shared" si="1"/>
        <v>0</v>
      </c>
      <c r="L24" s="167">
        <v>0</v>
      </c>
      <c r="M24" s="165">
        <f t="shared" si="2"/>
        <v>0</v>
      </c>
      <c r="N24" s="168">
        <v>21</v>
      </c>
      <c r="O24" s="169">
        <v>4</v>
      </c>
      <c r="P24" s="14" t="s">
        <v>109</v>
      </c>
    </row>
    <row r="25" spans="1:16" s="14" customFormat="1" ht="23.25" customHeight="1" outlineLevel="1">
      <c r="A25" s="162" t="s">
        <v>123</v>
      </c>
      <c r="B25" s="162" t="s">
        <v>106</v>
      </c>
      <c r="C25" s="162" t="s">
        <v>107</v>
      </c>
      <c r="D25" s="163" t="s">
        <v>124</v>
      </c>
      <c r="E25" s="188" t="s">
        <v>199</v>
      </c>
      <c r="F25" s="187" t="s">
        <v>118</v>
      </c>
      <c r="G25" s="179">
        <v>45</v>
      </c>
      <c r="H25" s="178">
        <v>0</v>
      </c>
      <c r="I25" s="166">
        <f t="shared" si="0"/>
        <v>0</v>
      </c>
      <c r="J25" s="167">
        <v>0.035</v>
      </c>
      <c r="K25" s="165">
        <f t="shared" si="1"/>
        <v>1.5750000000000002</v>
      </c>
      <c r="L25" s="167">
        <v>0</v>
      </c>
      <c r="M25" s="165">
        <f t="shared" si="2"/>
        <v>0</v>
      </c>
      <c r="N25" s="168">
        <v>21</v>
      </c>
      <c r="O25" s="169">
        <v>4</v>
      </c>
      <c r="P25" s="14" t="s">
        <v>109</v>
      </c>
    </row>
    <row r="26" spans="1:16" s="14" customFormat="1" ht="13.5" customHeight="1" outlineLevel="1">
      <c r="A26" s="162" t="s">
        <v>126</v>
      </c>
      <c r="B26" s="162" t="s">
        <v>106</v>
      </c>
      <c r="C26" s="162" t="s">
        <v>107</v>
      </c>
      <c r="D26" s="163" t="s">
        <v>127</v>
      </c>
      <c r="E26" s="188" t="s">
        <v>128</v>
      </c>
      <c r="F26" s="187" t="s">
        <v>108</v>
      </c>
      <c r="G26" s="179">
        <v>345</v>
      </c>
      <c r="H26" s="178">
        <v>0</v>
      </c>
      <c r="I26" s="166">
        <f t="shared" si="0"/>
        <v>0</v>
      </c>
      <c r="J26" s="167">
        <v>0.000600003</v>
      </c>
      <c r="K26" s="165">
        <f t="shared" si="1"/>
        <v>0.207001035</v>
      </c>
      <c r="L26" s="167">
        <v>0</v>
      </c>
      <c r="M26" s="165">
        <f t="shared" si="2"/>
        <v>0</v>
      </c>
      <c r="N26" s="168">
        <v>21</v>
      </c>
      <c r="O26" s="169">
        <v>4</v>
      </c>
      <c r="P26" s="14" t="s">
        <v>109</v>
      </c>
    </row>
    <row r="27" spans="1:16" s="14" customFormat="1" ht="13.5" customHeight="1" outlineLevel="1">
      <c r="A27" s="162" t="s">
        <v>129</v>
      </c>
      <c r="B27" s="162" t="s">
        <v>106</v>
      </c>
      <c r="C27" s="162" t="s">
        <v>107</v>
      </c>
      <c r="D27" s="163" t="s">
        <v>130</v>
      </c>
      <c r="E27" s="188" t="s">
        <v>207</v>
      </c>
      <c r="F27" s="187" t="s">
        <v>186</v>
      </c>
      <c r="G27" s="179">
        <v>1</v>
      </c>
      <c r="H27" s="178">
        <v>0</v>
      </c>
      <c r="I27" s="166">
        <f t="shared" si="0"/>
        <v>0</v>
      </c>
      <c r="J27" s="167">
        <v>0</v>
      </c>
      <c r="K27" s="165">
        <f t="shared" si="1"/>
        <v>0</v>
      </c>
      <c r="L27" s="167">
        <v>0</v>
      </c>
      <c r="M27" s="165">
        <f t="shared" si="2"/>
        <v>0</v>
      </c>
      <c r="N27" s="168">
        <v>21</v>
      </c>
      <c r="O27" s="169">
        <v>4</v>
      </c>
      <c r="P27" s="14" t="s">
        <v>109</v>
      </c>
    </row>
    <row r="28" spans="1:16" s="14" customFormat="1" ht="24" customHeight="1" outlineLevel="1">
      <c r="A28" s="162" t="s">
        <v>131</v>
      </c>
      <c r="B28" s="162" t="s">
        <v>106</v>
      </c>
      <c r="C28" s="162" t="s">
        <v>107</v>
      </c>
      <c r="D28" s="163" t="s">
        <v>244</v>
      </c>
      <c r="E28" s="188" t="s">
        <v>208</v>
      </c>
      <c r="F28" s="187" t="s">
        <v>186</v>
      </c>
      <c r="G28" s="179">
        <v>1</v>
      </c>
      <c r="H28" s="178">
        <v>0</v>
      </c>
      <c r="I28" s="166">
        <f t="shared" si="0"/>
        <v>0</v>
      </c>
      <c r="J28" s="167">
        <v>0.05837</v>
      </c>
      <c r="K28" s="165">
        <f t="shared" si="1"/>
        <v>0.05837</v>
      </c>
      <c r="L28" s="167">
        <v>0</v>
      </c>
      <c r="M28" s="165">
        <f t="shared" si="2"/>
        <v>0</v>
      </c>
      <c r="N28" s="168">
        <v>21</v>
      </c>
      <c r="O28" s="169">
        <v>4</v>
      </c>
      <c r="P28" s="14" t="s">
        <v>109</v>
      </c>
    </row>
    <row r="29" spans="1:16" s="14" customFormat="1" ht="24" customHeight="1" outlineLevel="1">
      <c r="A29" s="162" t="s">
        <v>131</v>
      </c>
      <c r="B29" s="187" t="s">
        <v>106</v>
      </c>
      <c r="C29" s="187" t="s">
        <v>107</v>
      </c>
      <c r="D29" s="186" t="s">
        <v>245</v>
      </c>
      <c r="E29" s="188" t="s">
        <v>210</v>
      </c>
      <c r="F29" s="187" t="s">
        <v>186</v>
      </c>
      <c r="G29" s="179">
        <v>1</v>
      </c>
      <c r="H29" s="178">
        <v>0</v>
      </c>
      <c r="I29" s="166">
        <f>ROUND(G29*H29,2)</f>
        <v>0</v>
      </c>
      <c r="J29" s="167">
        <v>0.05837</v>
      </c>
      <c r="K29" s="165">
        <f>G29*J29</f>
        <v>0.05837</v>
      </c>
      <c r="L29" s="167">
        <v>0</v>
      </c>
      <c r="M29" s="165">
        <f>G29*L29</f>
        <v>0</v>
      </c>
      <c r="N29" s="168">
        <v>21</v>
      </c>
      <c r="O29" s="169">
        <v>4</v>
      </c>
      <c r="P29" s="14" t="s">
        <v>109</v>
      </c>
    </row>
    <row r="30" spans="1:16" s="14" customFormat="1" ht="24" customHeight="1" outlineLevel="1">
      <c r="A30" s="162" t="s">
        <v>211</v>
      </c>
      <c r="B30" s="187" t="s">
        <v>106</v>
      </c>
      <c r="C30" s="187" t="s">
        <v>107</v>
      </c>
      <c r="D30" s="186" t="s">
        <v>245</v>
      </c>
      <c r="E30" s="188" t="s">
        <v>212</v>
      </c>
      <c r="F30" s="187" t="s">
        <v>186</v>
      </c>
      <c r="G30" s="179">
        <v>1</v>
      </c>
      <c r="H30" s="178">
        <v>0</v>
      </c>
      <c r="I30" s="166">
        <f>ROUND(G30*H30,2)</f>
        <v>0</v>
      </c>
      <c r="J30" s="167">
        <v>1.05837</v>
      </c>
      <c r="K30" s="165">
        <f>G30*J30</f>
        <v>1.05837</v>
      </c>
      <c r="L30" s="167">
        <v>1</v>
      </c>
      <c r="M30" s="165">
        <f>G30*L30</f>
        <v>1</v>
      </c>
      <c r="N30" s="168">
        <v>21</v>
      </c>
      <c r="O30" s="169">
        <v>5</v>
      </c>
      <c r="P30" s="14" t="s">
        <v>111</v>
      </c>
    </row>
    <row r="31" spans="2:16" s="135" customFormat="1" ht="12.75" customHeight="1">
      <c r="B31" s="140" t="s">
        <v>59</v>
      </c>
      <c r="D31" s="141" t="s">
        <v>121</v>
      </c>
      <c r="E31" s="182" t="s">
        <v>132</v>
      </c>
      <c r="F31" s="180"/>
      <c r="G31" s="180"/>
      <c r="H31" s="178"/>
      <c r="I31" s="142">
        <f>SUM(I32:I35)</f>
        <v>0</v>
      </c>
      <c r="K31" s="143">
        <f>SUM(K32:K35)</f>
        <v>0</v>
      </c>
      <c r="M31" s="143">
        <f>SUM(M32:M35)</f>
        <v>1.0005</v>
      </c>
      <c r="N31" s="168">
        <v>21</v>
      </c>
      <c r="P31" s="141" t="s">
        <v>105</v>
      </c>
    </row>
    <row r="32" spans="1:16" s="14" customFormat="1" ht="21.75" customHeight="1" outlineLevel="1">
      <c r="A32" s="162" t="s">
        <v>133</v>
      </c>
      <c r="B32" s="162" t="s">
        <v>106</v>
      </c>
      <c r="C32" s="162" t="s">
        <v>107</v>
      </c>
      <c r="D32" s="163" t="s">
        <v>134</v>
      </c>
      <c r="E32" s="188" t="s">
        <v>236</v>
      </c>
      <c r="F32" s="187" t="s">
        <v>108</v>
      </c>
      <c r="G32" s="179">
        <f>G17*0.1</f>
        <v>34.5</v>
      </c>
      <c r="H32" s="178">
        <v>0</v>
      </c>
      <c r="I32" s="166">
        <f>ROUND(G32*H32,2)</f>
        <v>0</v>
      </c>
      <c r="J32" s="167">
        <v>0</v>
      </c>
      <c r="K32" s="165">
        <f>G32*J32</f>
        <v>0</v>
      </c>
      <c r="L32" s="167">
        <v>0.029</v>
      </c>
      <c r="M32" s="165">
        <f>G32*L32</f>
        <v>1.0005</v>
      </c>
      <c r="N32" s="168">
        <v>21</v>
      </c>
      <c r="O32" s="169">
        <v>4</v>
      </c>
      <c r="P32" s="14" t="s">
        <v>109</v>
      </c>
    </row>
    <row r="33" spans="1:16" s="14" customFormat="1" ht="13.5" customHeight="1" outlineLevel="1">
      <c r="A33" s="162" t="s">
        <v>135</v>
      </c>
      <c r="B33" s="162" t="s">
        <v>106</v>
      </c>
      <c r="C33" s="162" t="s">
        <v>107</v>
      </c>
      <c r="D33" s="163" t="s">
        <v>136</v>
      </c>
      <c r="E33" s="188" t="s">
        <v>137</v>
      </c>
      <c r="F33" s="187" t="s">
        <v>138</v>
      </c>
      <c r="G33" s="179">
        <v>3</v>
      </c>
      <c r="H33" s="178">
        <v>0</v>
      </c>
      <c r="I33" s="166">
        <f>ROUND(G33*H33,2)</f>
        <v>0</v>
      </c>
      <c r="J33" s="167">
        <v>0</v>
      </c>
      <c r="K33" s="165">
        <f>G33*J33</f>
        <v>0</v>
      </c>
      <c r="L33" s="167">
        <v>0</v>
      </c>
      <c r="M33" s="165">
        <f>G33*L33</f>
        <v>0</v>
      </c>
      <c r="N33" s="168">
        <v>21</v>
      </c>
      <c r="O33" s="169">
        <v>4</v>
      </c>
      <c r="P33" s="14" t="s">
        <v>109</v>
      </c>
    </row>
    <row r="34" spans="1:16" s="14" customFormat="1" ht="13.5" customHeight="1" outlineLevel="1">
      <c r="A34" s="162" t="s">
        <v>139</v>
      </c>
      <c r="B34" s="162" t="s">
        <v>106</v>
      </c>
      <c r="C34" s="162" t="s">
        <v>107</v>
      </c>
      <c r="D34" s="163" t="s">
        <v>140</v>
      </c>
      <c r="E34" s="188" t="s">
        <v>141</v>
      </c>
      <c r="F34" s="187" t="s">
        <v>138</v>
      </c>
      <c r="G34" s="179">
        <v>3</v>
      </c>
      <c r="H34" s="178">
        <v>0</v>
      </c>
      <c r="I34" s="166">
        <f>ROUND(G34*H34,2)</f>
        <v>0</v>
      </c>
      <c r="J34" s="167">
        <v>0</v>
      </c>
      <c r="K34" s="165">
        <f>G34*J34</f>
        <v>0</v>
      </c>
      <c r="L34" s="167">
        <v>0</v>
      </c>
      <c r="M34" s="165">
        <f>G34*L34</f>
        <v>0</v>
      </c>
      <c r="N34" s="168">
        <v>21</v>
      </c>
      <c r="O34" s="169">
        <v>4</v>
      </c>
      <c r="P34" s="14" t="s">
        <v>109</v>
      </c>
    </row>
    <row r="35" spans="1:16" s="14" customFormat="1" ht="13.5" customHeight="1" outlineLevel="1">
      <c r="A35" s="162" t="s">
        <v>142</v>
      </c>
      <c r="B35" s="162" t="s">
        <v>106</v>
      </c>
      <c r="C35" s="162" t="s">
        <v>107</v>
      </c>
      <c r="D35" s="163" t="s">
        <v>143</v>
      </c>
      <c r="E35" s="188" t="s">
        <v>144</v>
      </c>
      <c r="F35" s="187" t="s">
        <v>138</v>
      </c>
      <c r="G35" s="179">
        <v>3</v>
      </c>
      <c r="H35" s="178">
        <v>0</v>
      </c>
      <c r="I35" s="166">
        <f>ROUND(G35*H35,2)</f>
        <v>0</v>
      </c>
      <c r="J35" s="167">
        <v>0</v>
      </c>
      <c r="K35" s="165">
        <f>G35*J35</f>
        <v>0</v>
      </c>
      <c r="L35" s="167">
        <v>0</v>
      </c>
      <c r="M35" s="165">
        <f>G35*L35</f>
        <v>0</v>
      </c>
      <c r="N35" s="168">
        <v>21</v>
      </c>
      <c r="O35" s="169">
        <v>4</v>
      </c>
      <c r="P35" s="14" t="s">
        <v>109</v>
      </c>
    </row>
    <row r="36" spans="2:16" s="135" customFormat="1" ht="12.75" customHeight="1">
      <c r="B36" s="140" t="s">
        <v>59</v>
      </c>
      <c r="D36" s="141" t="s">
        <v>145</v>
      </c>
      <c r="E36" s="182" t="s">
        <v>146</v>
      </c>
      <c r="F36" s="180"/>
      <c r="G36" s="180"/>
      <c r="H36" s="178"/>
      <c r="I36" s="142">
        <f>SUM(I37:I42)</f>
        <v>0</v>
      </c>
      <c r="K36" s="143">
        <f>SUM(K37:K42)</f>
        <v>1.014</v>
      </c>
      <c r="M36" s="143">
        <f>SUM(M37:M42)</f>
        <v>0</v>
      </c>
      <c r="N36" s="168"/>
      <c r="P36" s="141" t="s">
        <v>105</v>
      </c>
    </row>
    <row r="37" spans="1:16" s="14" customFormat="1" ht="13.5" customHeight="1" outlineLevel="1">
      <c r="A37" s="162" t="s">
        <v>147</v>
      </c>
      <c r="B37" s="162" t="s">
        <v>106</v>
      </c>
      <c r="C37" s="162" t="s">
        <v>107</v>
      </c>
      <c r="D37" s="163" t="s">
        <v>148</v>
      </c>
      <c r="E37" s="188" t="s">
        <v>149</v>
      </c>
      <c r="F37" s="187" t="s">
        <v>108</v>
      </c>
      <c r="G37" s="179">
        <v>390</v>
      </c>
      <c r="H37" s="178">
        <v>0</v>
      </c>
      <c r="I37" s="166">
        <f aca="true" t="shared" si="3" ref="I37:I42">ROUND(G37*H37,2)</f>
        <v>0</v>
      </c>
      <c r="J37" s="167">
        <v>0.002</v>
      </c>
      <c r="K37" s="165">
        <f aca="true" t="shared" si="4" ref="K37:K42">G37*J37</f>
        <v>0.78</v>
      </c>
      <c r="L37" s="167">
        <v>0</v>
      </c>
      <c r="M37" s="165">
        <f aca="true" t="shared" si="5" ref="M37:M42">G37*L37</f>
        <v>0</v>
      </c>
      <c r="N37" s="168">
        <v>21</v>
      </c>
      <c r="O37" s="169">
        <v>4</v>
      </c>
      <c r="P37" s="14" t="s">
        <v>109</v>
      </c>
    </row>
    <row r="38" spans="1:16" s="14" customFormat="1" ht="24" customHeight="1" outlineLevel="1">
      <c r="A38" s="162" t="s">
        <v>150</v>
      </c>
      <c r="B38" s="162" t="s">
        <v>106</v>
      </c>
      <c r="C38" s="162" t="s">
        <v>107</v>
      </c>
      <c r="D38" s="163" t="s">
        <v>151</v>
      </c>
      <c r="E38" s="188" t="s">
        <v>152</v>
      </c>
      <c r="F38" s="187" t="s">
        <v>108</v>
      </c>
      <c r="G38" s="179">
        <v>390</v>
      </c>
      <c r="H38" s="178">
        <v>0</v>
      </c>
      <c r="I38" s="166">
        <f t="shared" si="3"/>
        <v>0</v>
      </c>
      <c r="J38" s="167">
        <v>0</v>
      </c>
      <c r="K38" s="165">
        <f t="shared" si="4"/>
        <v>0</v>
      </c>
      <c r="L38" s="167">
        <v>0</v>
      </c>
      <c r="M38" s="165">
        <f t="shared" si="5"/>
        <v>0</v>
      </c>
      <c r="N38" s="168">
        <v>21</v>
      </c>
      <c r="O38" s="169">
        <v>4</v>
      </c>
      <c r="P38" s="14" t="s">
        <v>109</v>
      </c>
    </row>
    <row r="39" spans="1:16" s="14" customFormat="1" ht="13.5" customHeight="1" outlineLevel="1">
      <c r="A39" s="162" t="s">
        <v>153</v>
      </c>
      <c r="B39" s="162" t="s">
        <v>106</v>
      </c>
      <c r="C39" s="162" t="s">
        <v>107</v>
      </c>
      <c r="D39" s="163" t="s">
        <v>154</v>
      </c>
      <c r="E39" s="188" t="s">
        <v>155</v>
      </c>
      <c r="F39" s="187" t="s">
        <v>108</v>
      </c>
      <c r="G39" s="179">
        <v>390</v>
      </c>
      <c r="H39" s="178">
        <v>0</v>
      </c>
      <c r="I39" s="166">
        <f t="shared" si="3"/>
        <v>0</v>
      </c>
      <c r="J39" s="167">
        <v>0</v>
      </c>
      <c r="K39" s="165">
        <f t="shared" si="4"/>
        <v>0</v>
      </c>
      <c r="L39" s="167">
        <v>0</v>
      </c>
      <c r="M39" s="165">
        <f t="shared" si="5"/>
        <v>0</v>
      </c>
      <c r="N39" s="168">
        <v>21</v>
      </c>
      <c r="O39" s="169">
        <v>4</v>
      </c>
      <c r="P39" s="14" t="s">
        <v>109</v>
      </c>
    </row>
    <row r="40" spans="1:16" s="14" customFormat="1" ht="13.5" customHeight="1" outlineLevel="1">
      <c r="A40" s="162" t="s">
        <v>156</v>
      </c>
      <c r="B40" s="162" t="s">
        <v>106</v>
      </c>
      <c r="C40" s="162" t="s">
        <v>107</v>
      </c>
      <c r="D40" s="163" t="s">
        <v>157</v>
      </c>
      <c r="E40" s="188" t="s">
        <v>158</v>
      </c>
      <c r="F40" s="187" t="s">
        <v>108</v>
      </c>
      <c r="G40" s="179">
        <v>390</v>
      </c>
      <c r="H40" s="178">
        <v>0</v>
      </c>
      <c r="I40" s="166">
        <f t="shared" si="3"/>
        <v>0</v>
      </c>
      <c r="J40" s="167">
        <v>0</v>
      </c>
      <c r="K40" s="165">
        <f t="shared" si="4"/>
        <v>0</v>
      </c>
      <c r="L40" s="167">
        <v>0</v>
      </c>
      <c r="M40" s="165">
        <f t="shared" si="5"/>
        <v>0</v>
      </c>
      <c r="N40" s="168">
        <v>21</v>
      </c>
      <c r="O40" s="169">
        <v>4</v>
      </c>
      <c r="P40" s="14" t="s">
        <v>109</v>
      </c>
    </row>
    <row r="41" spans="1:16" s="14" customFormat="1" ht="13.5" customHeight="1" outlineLevel="1">
      <c r="A41" s="162" t="s">
        <v>159</v>
      </c>
      <c r="B41" s="162" t="s">
        <v>106</v>
      </c>
      <c r="C41" s="162" t="s">
        <v>107</v>
      </c>
      <c r="D41" s="163" t="s">
        <v>160</v>
      </c>
      <c r="E41" s="188" t="s">
        <v>161</v>
      </c>
      <c r="F41" s="187" t="s">
        <v>108</v>
      </c>
      <c r="G41" s="179">
        <f>G40*60</f>
        <v>23400</v>
      </c>
      <c r="H41" s="178">
        <v>0</v>
      </c>
      <c r="I41" s="166">
        <f t="shared" si="3"/>
        <v>0</v>
      </c>
      <c r="J41" s="167">
        <v>1E-05</v>
      </c>
      <c r="K41" s="165">
        <f t="shared" si="4"/>
        <v>0.234</v>
      </c>
      <c r="L41" s="167">
        <v>0</v>
      </c>
      <c r="M41" s="165">
        <f t="shared" si="5"/>
        <v>0</v>
      </c>
      <c r="N41" s="168">
        <v>21</v>
      </c>
      <c r="O41" s="169">
        <v>4</v>
      </c>
      <c r="P41" s="14" t="s">
        <v>109</v>
      </c>
    </row>
    <row r="42" spans="1:16" s="14" customFormat="1" ht="13.5" customHeight="1" outlineLevel="1">
      <c r="A42" s="162" t="s">
        <v>162</v>
      </c>
      <c r="B42" s="162" t="s">
        <v>106</v>
      </c>
      <c r="C42" s="162" t="s">
        <v>107</v>
      </c>
      <c r="D42" s="163" t="s">
        <v>163</v>
      </c>
      <c r="E42" s="188" t="s">
        <v>164</v>
      </c>
      <c r="F42" s="187" t="s">
        <v>108</v>
      </c>
      <c r="G42" s="179">
        <v>390</v>
      </c>
      <c r="H42" s="178">
        <v>0</v>
      </c>
      <c r="I42" s="166">
        <f t="shared" si="3"/>
        <v>0</v>
      </c>
      <c r="J42" s="167">
        <v>0</v>
      </c>
      <c r="K42" s="165">
        <f t="shared" si="4"/>
        <v>0</v>
      </c>
      <c r="L42" s="167">
        <v>0</v>
      </c>
      <c r="M42" s="165">
        <f t="shared" si="5"/>
        <v>0</v>
      </c>
      <c r="N42" s="168">
        <v>21</v>
      </c>
      <c r="O42" s="169">
        <v>4</v>
      </c>
      <c r="P42" s="14" t="s">
        <v>109</v>
      </c>
    </row>
    <row r="43" spans="2:16" s="135" customFormat="1" ht="12.75" customHeight="1">
      <c r="B43" s="140" t="s">
        <v>59</v>
      </c>
      <c r="D43" s="141" t="s">
        <v>165</v>
      </c>
      <c r="E43" s="182" t="s">
        <v>166</v>
      </c>
      <c r="F43" s="180"/>
      <c r="G43" s="180"/>
      <c r="H43" s="178">
        <v>0</v>
      </c>
      <c r="I43" s="142">
        <f>I44</f>
        <v>0</v>
      </c>
      <c r="K43" s="143">
        <f>K44</f>
        <v>0</v>
      </c>
      <c r="M43" s="143">
        <f>M44</f>
        <v>0</v>
      </c>
      <c r="N43" s="168">
        <v>21</v>
      </c>
      <c r="P43" s="141" t="s">
        <v>105</v>
      </c>
    </row>
    <row r="44" spans="1:16" s="14" customFormat="1" ht="13.5" customHeight="1" outlineLevel="1">
      <c r="A44" s="162" t="s">
        <v>167</v>
      </c>
      <c r="B44" s="162" t="s">
        <v>106</v>
      </c>
      <c r="C44" s="162" t="s">
        <v>107</v>
      </c>
      <c r="D44" s="163" t="s">
        <v>168</v>
      </c>
      <c r="E44" s="188" t="s">
        <v>169</v>
      </c>
      <c r="F44" s="187" t="s">
        <v>138</v>
      </c>
      <c r="G44" s="179">
        <v>2.5</v>
      </c>
      <c r="H44" s="178">
        <v>0</v>
      </c>
      <c r="I44" s="166">
        <f>ROUND(G44*H44,2)</f>
        <v>0</v>
      </c>
      <c r="J44" s="167">
        <v>0</v>
      </c>
      <c r="K44" s="165">
        <f>G44*J44</f>
        <v>0</v>
      </c>
      <c r="L44" s="167">
        <v>0</v>
      </c>
      <c r="M44" s="165">
        <f>G44*L44</f>
        <v>0</v>
      </c>
      <c r="N44" s="168">
        <v>21</v>
      </c>
      <c r="O44" s="169">
        <v>4</v>
      </c>
      <c r="P44" s="14" t="s">
        <v>109</v>
      </c>
    </row>
    <row r="45" spans="2:16" s="135" customFormat="1" ht="12.75" customHeight="1">
      <c r="B45" s="136" t="s">
        <v>59</v>
      </c>
      <c r="D45" s="137" t="s">
        <v>47</v>
      </c>
      <c r="E45" s="189" t="s">
        <v>170</v>
      </c>
      <c r="F45" s="180"/>
      <c r="G45" s="180"/>
      <c r="H45" s="178">
        <v>0</v>
      </c>
      <c r="I45" s="138">
        <f>I46+I49+I51</f>
        <v>0</v>
      </c>
      <c r="K45" s="139" t="e">
        <f>K46+#REF!+#REF!+K51</f>
        <v>#REF!</v>
      </c>
      <c r="M45" s="139" t="e">
        <f>M46+#REF!+#REF!+M51</f>
        <v>#REF!</v>
      </c>
      <c r="N45" s="168">
        <v>21</v>
      </c>
      <c r="P45" s="137" t="s">
        <v>102</v>
      </c>
    </row>
    <row r="46" spans="2:16" s="135" customFormat="1" ht="12.75" customHeight="1">
      <c r="B46" s="140" t="s">
        <v>59</v>
      </c>
      <c r="D46" s="141" t="s">
        <v>171</v>
      </c>
      <c r="E46" s="182" t="s">
        <v>172</v>
      </c>
      <c r="F46" s="180"/>
      <c r="G46" s="180"/>
      <c r="H46" s="178"/>
      <c r="I46" s="142">
        <f>SUM(I47:I48)</f>
        <v>0</v>
      </c>
      <c r="K46" s="143">
        <f>SUM(K47:K48)</f>
        <v>0</v>
      </c>
      <c r="M46" s="143">
        <f>SUM(M47:M48)</f>
        <v>0</v>
      </c>
      <c r="N46" s="168">
        <v>21</v>
      </c>
      <c r="P46" s="141" t="s">
        <v>105</v>
      </c>
    </row>
    <row r="47" spans="1:16" s="14" customFormat="1" ht="13.5" customHeight="1" outlineLevel="1">
      <c r="A47" s="162" t="s">
        <v>176</v>
      </c>
      <c r="B47" s="162" t="s">
        <v>106</v>
      </c>
      <c r="C47" s="162" t="s">
        <v>107</v>
      </c>
      <c r="D47" s="163" t="s">
        <v>191</v>
      </c>
      <c r="E47" s="188" t="s">
        <v>200</v>
      </c>
      <c r="F47" s="187" t="s">
        <v>118</v>
      </c>
      <c r="G47" s="179">
        <v>60.6</v>
      </c>
      <c r="H47" s="178">
        <v>0</v>
      </c>
      <c r="I47" s="166">
        <f>ROUND(G47*H47,2)</f>
        <v>0</v>
      </c>
      <c r="J47" s="167">
        <v>0</v>
      </c>
      <c r="K47" s="165">
        <f>G47*J47</f>
        <v>0</v>
      </c>
      <c r="L47" s="167">
        <v>0</v>
      </c>
      <c r="M47" s="165">
        <f>G47*L47</f>
        <v>0</v>
      </c>
      <c r="N47" s="168">
        <v>21</v>
      </c>
      <c r="O47" s="169">
        <v>16</v>
      </c>
      <c r="P47" s="14" t="s">
        <v>109</v>
      </c>
    </row>
    <row r="48" spans="1:16" s="14" customFormat="1" ht="24" customHeight="1" outlineLevel="1">
      <c r="A48" s="162" t="s">
        <v>177</v>
      </c>
      <c r="B48" s="162" t="s">
        <v>106</v>
      </c>
      <c r="C48" s="162" t="s">
        <v>107</v>
      </c>
      <c r="D48" s="163" t="s">
        <v>192</v>
      </c>
      <c r="E48" s="188" t="s">
        <v>201</v>
      </c>
      <c r="F48" s="187" t="s">
        <v>125</v>
      </c>
      <c r="G48" s="179">
        <v>31</v>
      </c>
      <c r="H48" s="178">
        <v>0</v>
      </c>
      <c r="I48" s="166">
        <f>ROUND(G48*H48,2)</f>
        <v>0</v>
      </c>
      <c r="J48" s="167">
        <v>0</v>
      </c>
      <c r="K48" s="165">
        <f>G48*J48</f>
        <v>0</v>
      </c>
      <c r="L48" s="167">
        <v>0</v>
      </c>
      <c r="M48" s="165">
        <f>G48*L48</f>
        <v>0</v>
      </c>
      <c r="N48" s="168">
        <v>21</v>
      </c>
      <c r="O48" s="169">
        <v>16</v>
      </c>
      <c r="P48" s="14" t="s">
        <v>109</v>
      </c>
    </row>
    <row r="49" spans="1:15" s="14" customFormat="1" ht="14.25" customHeight="1">
      <c r="A49" s="135"/>
      <c r="B49" s="140" t="s">
        <v>59</v>
      </c>
      <c r="C49" s="135"/>
      <c r="D49" s="141" t="s">
        <v>213</v>
      </c>
      <c r="E49" s="182" t="s">
        <v>214</v>
      </c>
      <c r="F49" s="180"/>
      <c r="G49" s="180"/>
      <c r="H49" s="178">
        <v>0</v>
      </c>
      <c r="I49" s="142">
        <f>I50</f>
        <v>0</v>
      </c>
      <c r="J49" s="167"/>
      <c r="K49" s="165"/>
      <c r="L49" s="167"/>
      <c r="M49" s="165"/>
      <c r="N49" s="168">
        <v>21</v>
      </c>
      <c r="O49" s="169"/>
    </row>
    <row r="50" spans="1:15" s="14" customFormat="1" ht="24" customHeight="1" outlineLevel="1">
      <c r="A50" s="162" t="s">
        <v>215</v>
      </c>
      <c r="B50" s="162" t="s">
        <v>106</v>
      </c>
      <c r="C50" s="162" t="s">
        <v>107</v>
      </c>
      <c r="D50" s="163" t="s">
        <v>216</v>
      </c>
      <c r="E50" s="188" t="s">
        <v>217</v>
      </c>
      <c r="F50" s="187" t="s">
        <v>125</v>
      </c>
      <c r="G50" s="179">
        <v>1</v>
      </c>
      <c r="H50" s="178">
        <v>0</v>
      </c>
      <c r="I50" s="166">
        <f>ROUND(G50*H50,2)</f>
        <v>0</v>
      </c>
      <c r="J50" s="167"/>
      <c r="K50" s="165"/>
      <c r="L50" s="167"/>
      <c r="M50" s="165"/>
      <c r="N50" s="168">
        <v>21</v>
      </c>
      <c r="O50" s="169"/>
    </row>
    <row r="51" spans="2:16" s="135" customFormat="1" ht="12" customHeight="1">
      <c r="B51" s="140" t="s">
        <v>59</v>
      </c>
      <c r="D51" s="141" t="s">
        <v>181</v>
      </c>
      <c r="E51" s="182" t="s">
        <v>182</v>
      </c>
      <c r="F51" s="180"/>
      <c r="G51" s="180"/>
      <c r="H51" s="178"/>
      <c r="I51" s="142">
        <f>SUM(I52:I53)</f>
        <v>0</v>
      </c>
      <c r="K51" s="143">
        <f>SUM(K52:K52)</f>
        <v>0</v>
      </c>
      <c r="M51" s="143">
        <f>SUM(M52:M52)</f>
        <v>0</v>
      </c>
      <c r="N51" s="168">
        <v>21</v>
      </c>
      <c r="P51" s="141" t="s">
        <v>105</v>
      </c>
    </row>
    <row r="52" spans="1:16" s="14" customFormat="1" ht="13.5" customHeight="1" outlineLevel="1">
      <c r="A52" s="162" t="s">
        <v>183</v>
      </c>
      <c r="B52" s="162" t="s">
        <v>106</v>
      </c>
      <c r="C52" s="162" t="s">
        <v>107</v>
      </c>
      <c r="D52" s="163" t="s">
        <v>184</v>
      </c>
      <c r="E52" s="188" t="s">
        <v>185</v>
      </c>
      <c r="F52" s="187" t="s">
        <v>125</v>
      </c>
      <c r="G52" s="179">
        <v>4</v>
      </c>
      <c r="H52" s="178">
        <v>0</v>
      </c>
      <c r="I52" s="166">
        <f>ROUND(G52*H52,2)</f>
        <v>0</v>
      </c>
      <c r="J52" s="167">
        <v>0</v>
      </c>
      <c r="K52" s="165">
        <f>G52*J52</f>
        <v>0</v>
      </c>
      <c r="L52" s="167">
        <v>0</v>
      </c>
      <c r="M52" s="165">
        <f>G52*L52</f>
        <v>0</v>
      </c>
      <c r="N52" s="168">
        <v>21</v>
      </c>
      <c r="O52" s="169">
        <v>16</v>
      </c>
      <c r="P52" s="14" t="s">
        <v>109</v>
      </c>
    </row>
    <row r="53" spans="1:15" s="14" customFormat="1" ht="44.25" customHeight="1" outlineLevel="1">
      <c r="A53" s="162" t="s">
        <v>204</v>
      </c>
      <c r="B53" s="162" t="s">
        <v>106</v>
      </c>
      <c r="C53" s="162" t="s">
        <v>107</v>
      </c>
      <c r="D53" s="170" t="s">
        <v>205</v>
      </c>
      <c r="E53" s="188" t="s">
        <v>209</v>
      </c>
      <c r="F53" s="187" t="s">
        <v>186</v>
      </c>
      <c r="G53" s="179">
        <v>1</v>
      </c>
      <c r="H53" s="178">
        <v>0</v>
      </c>
      <c r="I53" s="166">
        <f>ROUND(G53*H53,2)</f>
        <v>0</v>
      </c>
      <c r="J53" s="167">
        <v>1</v>
      </c>
      <c r="K53" s="165">
        <f>G53*J53</f>
        <v>1</v>
      </c>
      <c r="L53" s="167">
        <v>1</v>
      </c>
      <c r="M53" s="165">
        <f>G53*L53</f>
        <v>1</v>
      </c>
      <c r="N53" s="168">
        <v>21</v>
      </c>
      <c r="O53" s="169"/>
    </row>
    <row r="54" spans="5:13" s="144" customFormat="1" ht="12.75" customHeight="1">
      <c r="E54" s="145" t="s">
        <v>84</v>
      </c>
      <c r="I54" s="146">
        <f>I14+I45</f>
        <v>0</v>
      </c>
      <c r="K54" s="147" t="e">
        <f>K14+K45</f>
        <v>#REF!</v>
      </c>
      <c r="M54" s="147" t="e">
        <f>M14+M45</f>
        <v>#REF!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1200" verticalDpi="12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44"/>
  <sheetViews>
    <sheetView zoomScalePageLayoutView="0" workbookViewId="0" topLeftCell="A16">
      <selection activeCell="F55" sqref="F55"/>
    </sheetView>
  </sheetViews>
  <sheetFormatPr defaultColWidth="9.140625" defaultRowHeight="11.25" customHeight="1" outlineLevelRow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7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7" t="s">
        <v>85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9"/>
      <c r="P1" s="149"/>
      <c r="Q1" s="148"/>
      <c r="R1" s="148"/>
      <c r="S1" s="148"/>
      <c r="T1" s="148"/>
    </row>
    <row r="2" spans="1:20" ht="11.25" customHeight="1">
      <c r="A2" s="119" t="s">
        <v>72</v>
      </c>
      <c r="B2" s="120"/>
      <c r="C2" s="120" t="str">
        <f>'Krycí list'!E5</f>
        <v>vnější fasády Viničná 5</v>
      </c>
      <c r="D2" s="120"/>
      <c r="E2" s="120"/>
      <c r="F2" s="120"/>
      <c r="G2" s="120"/>
      <c r="H2" s="120"/>
      <c r="I2" s="120"/>
      <c r="J2" s="120"/>
      <c r="K2" s="120"/>
      <c r="L2" s="148"/>
      <c r="M2" s="148"/>
      <c r="N2" s="148"/>
      <c r="O2" s="149"/>
      <c r="P2" s="149"/>
      <c r="Q2" s="148"/>
      <c r="R2" s="148"/>
      <c r="S2" s="148"/>
      <c r="T2" s="148"/>
    </row>
    <row r="3" spans="1:20" ht="11.25" customHeight="1">
      <c r="A3" s="119" t="s">
        <v>73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48"/>
      <c r="M3" s="148"/>
      <c r="N3" s="148"/>
      <c r="O3" s="149"/>
      <c r="P3" s="149"/>
      <c r="Q3" s="148"/>
      <c r="R3" s="148"/>
      <c r="S3" s="148"/>
      <c r="T3" s="148"/>
    </row>
    <row r="4" spans="1:20" ht="11.25" customHeight="1">
      <c r="A4" s="119" t="s">
        <v>74</v>
      </c>
      <c r="B4" s="120"/>
      <c r="C4" s="120" t="str">
        <f>'Krycí list'!E9</f>
        <v> </v>
      </c>
      <c r="D4" s="120"/>
      <c r="E4" s="120"/>
      <c r="F4" s="120"/>
      <c r="G4" s="120"/>
      <c r="H4" s="120"/>
      <c r="I4" s="120"/>
      <c r="J4" s="120"/>
      <c r="K4" s="120"/>
      <c r="L4" s="148"/>
      <c r="M4" s="148"/>
      <c r="N4" s="148"/>
      <c r="O4" s="149"/>
      <c r="P4" s="149"/>
      <c r="Q4" s="148"/>
      <c r="R4" s="148"/>
      <c r="S4" s="148"/>
      <c r="T4" s="148"/>
    </row>
    <row r="5" spans="1:20" ht="11.25" customHeight="1">
      <c r="A5" s="120" t="s">
        <v>86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  <c r="J5" s="120"/>
      <c r="K5" s="120"/>
      <c r="L5" s="148"/>
      <c r="M5" s="148"/>
      <c r="N5" s="148"/>
      <c r="O5" s="149"/>
      <c r="P5" s="149"/>
      <c r="Q5" s="148"/>
      <c r="R5" s="148"/>
      <c r="S5" s="148"/>
      <c r="T5" s="148"/>
    </row>
    <row r="6" spans="1:20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48"/>
      <c r="M6" s="148"/>
      <c r="N6" s="148"/>
      <c r="O6" s="149"/>
      <c r="P6" s="149"/>
      <c r="Q6" s="148"/>
      <c r="R6" s="148"/>
      <c r="S6" s="148"/>
      <c r="T6" s="148"/>
    </row>
    <row r="7" spans="1:20" ht="11.25" customHeight="1">
      <c r="A7" s="120" t="s">
        <v>76</v>
      </c>
      <c r="B7" s="120"/>
      <c r="C7" s="120" t="str">
        <f>'Krycí list'!E26</f>
        <v>Přírodovědecká fakulta UK</v>
      </c>
      <c r="D7" s="120"/>
      <c r="E7" s="120"/>
      <c r="F7" s="120"/>
      <c r="G7" s="120"/>
      <c r="H7" s="120"/>
      <c r="I7" s="120"/>
      <c r="J7" s="120"/>
      <c r="K7" s="120"/>
      <c r="L7" s="148"/>
      <c r="M7" s="148"/>
      <c r="N7" s="148"/>
      <c r="O7" s="149"/>
      <c r="P7" s="149"/>
      <c r="Q7" s="148"/>
      <c r="R7" s="148"/>
      <c r="S7" s="148"/>
      <c r="T7" s="148"/>
    </row>
    <row r="8" spans="1:20" ht="11.25" customHeight="1">
      <c r="A8" s="120" t="s">
        <v>77</v>
      </c>
      <c r="B8" s="120"/>
      <c r="C8" s="120" t="str">
        <f>'Krycí list'!E28</f>
        <v> </v>
      </c>
      <c r="D8" s="120"/>
      <c r="E8" s="120"/>
      <c r="F8" s="120"/>
      <c r="G8" s="120"/>
      <c r="H8" s="120"/>
      <c r="I8" s="120"/>
      <c r="J8" s="120"/>
      <c r="K8" s="120"/>
      <c r="L8" s="148"/>
      <c r="M8" s="148"/>
      <c r="N8" s="148"/>
      <c r="O8" s="149"/>
      <c r="P8" s="149"/>
      <c r="Q8" s="148"/>
      <c r="R8" s="148"/>
      <c r="S8" s="148"/>
      <c r="T8" s="148"/>
    </row>
    <row r="9" spans="1:20" ht="11.25" customHeight="1">
      <c r="A9" s="120" t="s">
        <v>78</v>
      </c>
      <c r="B9" s="120"/>
      <c r="C9" s="120" t="s">
        <v>23</v>
      </c>
      <c r="D9" s="120"/>
      <c r="E9" s="120"/>
      <c r="F9" s="120"/>
      <c r="G9" s="120"/>
      <c r="H9" s="120"/>
      <c r="I9" s="120"/>
      <c r="J9" s="120"/>
      <c r="K9" s="120"/>
      <c r="L9" s="148"/>
      <c r="M9" s="148"/>
      <c r="N9" s="148"/>
      <c r="O9" s="149"/>
      <c r="P9" s="149"/>
      <c r="Q9" s="148"/>
      <c r="R9" s="148"/>
      <c r="S9" s="148"/>
      <c r="T9" s="148"/>
    </row>
    <row r="10" spans="1:20" ht="5.2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/>
      <c r="P10" s="149"/>
      <c r="Q10" s="148"/>
      <c r="R10" s="148"/>
      <c r="S10" s="148"/>
      <c r="T10" s="148"/>
    </row>
    <row r="11" spans="1:21" ht="21.75" customHeight="1">
      <c r="A11" s="124" t="s">
        <v>87</v>
      </c>
      <c r="B11" s="125" t="s">
        <v>88</v>
      </c>
      <c r="C11" s="125" t="s">
        <v>89</v>
      </c>
      <c r="D11" s="125" t="s">
        <v>90</v>
      </c>
      <c r="E11" s="125" t="s">
        <v>80</v>
      </c>
      <c r="F11" s="125" t="s">
        <v>91</v>
      </c>
      <c r="G11" s="125" t="s">
        <v>92</v>
      </c>
      <c r="H11" s="125" t="s">
        <v>93</v>
      </c>
      <c r="I11" s="125" t="s">
        <v>81</v>
      </c>
      <c r="J11" s="125" t="s">
        <v>94</v>
      </c>
      <c r="K11" s="125" t="s">
        <v>82</v>
      </c>
      <c r="L11" s="125" t="s">
        <v>95</v>
      </c>
      <c r="M11" s="125" t="s">
        <v>96</v>
      </c>
      <c r="N11" s="125" t="s">
        <v>97</v>
      </c>
      <c r="O11" s="150" t="s">
        <v>98</v>
      </c>
      <c r="P11" s="151" t="s">
        <v>99</v>
      </c>
      <c r="Q11" s="125"/>
      <c r="R11" s="125"/>
      <c r="S11" s="125"/>
      <c r="T11" s="152" t="s">
        <v>100</v>
      </c>
      <c r="U11" s="153"/>
    </row>
    <row r="12" spans="1:21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29">
        <v>10</v>
      </c>
      <c r="O12" s="154">
        <v>11</v>
      </c>
      <c r="P12" s="155">
        <v>12</v>
      </c>
      <c r="Q12" s="129"/>
      <c r="R12" s="129"/>
      <c r="S12" s="129"/>
      <c r="T12" s="156">
        <v>11</v>
      </c>
      <c r="U12" s="153"/>
    </row>
    <row r="13" spans="1:20" ht="3.75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9"/>
      <c r="P13" s="157"/>
      <c r="Q13" s="148"/>
      <c r="R13" s="148"/>
      <c r="S13" s="148"/>
      <c r="T13" s="148"/>
    </row>
    <row r="14" spans="1:16" s="135" customFormat="1" ht="12.75" customHeight="1">
      <c r="A14" s="158"/>
      <c r="B14" s="159" t="s">
        <v>59</v>
      </c>
      <c r="C14" s="158"/>
      <c r="D14" s="158" t="s">
        <v>39</v>
      </c>
      <c r="E14" s="158" t="s">
        <v>101</v>
      </c>
      <c r="F14" s="158"/>
      <c r="G14" s="158"/>
      <c r="H14" s="158"/>
      <c r="I14" s="160">
        <f>I15+I21+I26+I34</f>
        <v>0</v>
      </c>
      <c r="J14" s="158"/>
      <c r="K14" s="161">
        <f>K15+K21+K26+K34</f>
        <v>5.6694002459999995</v>
      </c>
      <c r="L14" s="158"/>
      <c r="M14" s="161">
        <f>M15+M21+M26+M34</f>
        <v>0.23780000000000004</v>
      </c>
      <c r="N14" s="158"/>
      <c r="P14" s="137" t="s">
        <v>102</v>
      </c>
    </row>
    <row r="15" spans="2:16" s="135" customFormat="1" ht="12.75" customHeight="1">
      <c r="B15" s="140" t="s">
        <v>59</v>
      </c>
      <c r="D15" s="141" t="s">
        <v>103</v>
      </c>
      <c r="E15" s="141" t="s">
        <v>104</v>
      </c>
      <c r="I15" s="142">
        <f>SUM(I16:I20)</f>
        <v>0</v>
      </c>
      <c r="K15" s="143">
        <f>SUM(K16:K20)</f>
        <v>5.305400246</v>
      </c>
      <c r="M15" s="143">
        <f>SUM(M16:M20)</f>
        <v>0</v>
      </c>
      <c r="P15" s="141" t="s">
        <v>105</v>
      </c>
    </row>
    <row r="16" spans="1:16" s="14" customFormat="1" ht="13.5" customHeight="1" outlineLevel="1">
      <c r="A16" s="162" t="s">
        <v>109</v>
      </c>
      <c r="B16" s="162" t="s">
        <v>106</v>
      </c>
      <c r="C16" s="162" t="s">
        <v>107</v>
      </c>
      <c r="D16" s="163" t="s">
        <v>110</v>
      </c>
      <c r="E16" s="164" t="s">
        <v>197</v>
      </c>
      <c r="F16" s="162" t="s">
        <v>108</v>
      </c>
      <c r="G16" s="165">
        <v>82</v>
      </c>
      <c r="H16" s="166">
        <v>0</v>
      </c>
      <c r="I16" s="166">
        <f>ROUND(G16*H16,2)</f>
        <v>0</v>
      </c>
      <c r="J16" s="167">
        <v>0.00011</v>
      </c>
      <c r="K16" s="165">
        <f>G16*J16</f>
        <v>0.00902</v>
      </c>
      <c r="L16" s="167">
        <v>0</v>
      </c>
      <c r="M16" s="165">
        <f>G16*L16</f>
        <v>0</v>
      </c>
      <c r="N16" s="168">
        <v>21</v>
      </c>
      <c r="O16" s="169">
        <v>4</v>
      </c>
      <c r="P16" s="14" t="s">
        <v>109</v>
      </c>
    </row>
    <row r="17" spans="1:16" s="14" customFormat="1" ht="13.5" customHeight="1" outlineLevel="1">
      <c r="A17" s="162" t="s">
        <v>111</v>
      </c>
      <c r="B17" s="162" t="s">
        <v>106</v>
      </c>
      <c r="C17" s="162" t="s">
        <v>107</v>
      </c>
      <c r="D17" s="163" t="s">
        <v>239</v>
      </c>
      <c r="E17" s="164" t="s">
        <v>206</v>
      </c>
      <c r="F17" s="162" t="s">
        <v>108</v>
      </c>
      <c r="G17" s="165">
        <f>G16*0.1</f>
        <v>8.200000000000001</v>
      </c>
      <c r="H17" s="166">
        <v>0</v>
      </c>
      <c r="I17" s="166">
        <f>ROUND(G17*H17,2)</f>
        <v>0</v>
      </c>
      <c r="J17" s="167">
        <v>0</v>
      </c>
      <c r="K17" s="165">
        <f>G17*J17</f>
        <v>0</v>
      </c>
      <c r="L17" s="167">
        <v>0</v>
      </c>
      <c r="M17" s="165">
        <f>G17*L17</f>
        <v>0</v>
      </c>
      <c r="N17" s="168">
        <v>21</v>
      </c>
      <c r="O17" s="169">
        <v>4</v>
      </c>
      <c r="P17" s="14" t="s">
        <v>109</v>
      </c>
    </row>
    <row r="18" spans="1:16" s="14" customFormat="1" ht="26.25" customHeight="1" outlineLevel="1">
      <c r="A18" s="162" t="s">
        <v>114</v>
      </c>
      <c r="B18" s="162" t="s">
        <v>106</v>
      </c>
      <c r="C18" s="162" t="s">
        <v>107</v>
      </c>
      <c r="D18" s="163" t="s">
        <v>115</v>
      </c>
      <c r="E18" s="164" t="s">
        <v>240</v>
      </c>
      <c r="F18" s="162" t="s">
        <v>108</v>
      </c>
      <c r="G18" s="165">
        <f>G16</f>
        <v>82</v>
      </c>
      <c r="H18" s="166">
        <v>0</v>
      </c>
      <c r="I18" s="166">
        <f>ROUND(G18*H18,2)</f>
        <v>0</v>
      </c>
      <c r="J18" s="167">
        <v>0.06399</v>
      </c>
      <c r="K18" s="165">
        <f>G18*J18</f>
        <v>5.24718</v>
      </c>
      <c r="L18" s="167">
        <v>0</v>
      </c>
      <c r="M18" s="165">
        <f>G18*L18</f>
        <v>0</v>
      </c>
      <c r="N18" s="168">
        <v>21</v>
      </c>
      <c r="O18" s="169">
        <v>4</v>
      </c>
      <c r="P18" s="14" t="s">
        <v>109</v>
      </c>
    </row>
    <row r="19" spans="1:16" s="14" customFormat="1" ht="24.75" customHeight="1" outlineLevel="1">
      <c r="A19" s="162" t="s">
        <v>121</v>
      </c>
      <c r="B19" s="162" t="s">
        <v>106</v>
      </c>
      <c r="C19" s="162" t="s">
        <v>107</v>
      </c>
      <c r="D19" s="163" t="s">
        <v>122</v>
      </c>
      <c r="E19" s="164" t="s">
        <v>202</v>
      </c>
      <c r="F19" s="162" t="s">
        <v>118</v>
      </c>
      <c r="G19" s="165">
        <v>35</v>
      </c>
      <c r="H19" s="166">
        <v>0</v>
      </c>
      <c r="I19" s="166">
        <f>ROUND(G19*H19,2)</f>
        <v>0</v>
      </c>
      <c r="J19" s="167">
        <v>0</v>
      </c>
      <c r="K19" s="165">
        <f>G19*J19</f>
        <v>0</v>
      </c>
      <c r="L19" s="167">
        <v>0</v>
      </c>
      <c r="M19" s="165">
        <f>G19*L19</f>
        <v>0</v>
      </c>
      <c r="N19" s="168">
        <v>21</v>
      </c>
      <c r="O19" s="169">
        <v>4</v>
      </c>
      <c r="P19" s="14" t="s">
        <v>109</v>
      </c>
    </row>
    <row r="20" spans="1:16" s="14" customFormat="1" ht="13.5" customHeight="1" outlineLevel="1">
      <c r="A20" s="162" t="s">
        <v>126</v>
      </c>
      <c r="B20" s="162" t="s">
        <v>106</v>
      </c>
      <c r="C20" s="162" t="s">
        <v>107</v>
      </c>
      <c r="D20" s="163" t="s">
        <v>127</v>
      </c>
      <c r="E20" s="164" t="s">
        <v>128</v>
      </c>
      <c r="F20" s="162" t="s">
        <v>108</v>
      </c>
      <c r="G20" s="165">
        <f>G16</f>
        <v>82</v>
      </c>
      <c r="H20" s="166">
        <v>0</v>
      </c>
      <c r="I20" s="166">
        <f>ROUND(G20*H20,2)</f>
        <v>0</v>
      </c>
      <c r="J20" s="167">
        <v>0.000600003</v>
      </c>
      <c r="K20" s="165">
        <f>G20*J20</f>
        <v>0.049200246</v>
      </c>
      <c r="L20" s="167">
        <v>0</v>
      </c>
      <c r="M20" s="165">
        <f>G20*L20</f>
        <v>0</v>
      </c>
      <c r="N20" s="168">
        <v>21</v>
      </c>
      <c r="O20" s="169">
        <v>4</v>
      </c>
      <c r="P20" s="14" t="s">
        <v>109</v>
      </c>
    </row>
    <row r="21" spans="2:16" s="135" customFormat="1" ht="12.75" customHeight="1">
      <c r="B21" s="140" t="s">
        <v>59</v>
      </c>
      <c r="D21" s="141" t="s">
        <v>121</v>
      </c>
      <c r="E21" s="141" t="s">
        <v>132</v>
      </c>
      <c r="I21" s="142">
        <f>SUM(I22:I25)</f>
        <v>0</v>
      </c>
      <c r="K21" s="143">
        <f>SUM(K22:K25)</f>
        <v>0</v>
      </c>
      <c r="M21" s="143">
        <f>SUM(M22:M25)</f>
        <v>0.23780000000000004</v>
      </c>
      <c r="N21" s="168">
        <v>21</v>
      </c>
      <c r="P21" s="141" t="s">
        <v>105</v>
      </c>
    </row>
    <row r="22" spans="1:16" s="14" customFormat="1" ht="21.75" customHeight="1" outlineLevel="1">
      <c r="A22" s="162" t="s">
        <v>133</v>
      </c>
      <c r="B22" s="162" t="s">
        <v>106</v>
      </c>
      <c r="C22" s="162" t="s">
        <v>107</v>
      </c>
      <c r="D22" s="163" t="s">
        <v>134</v>
      </c>
      <c r="E22" s="164" t="s">
        <v>236</v>
      </c>
      <c r="F22" s="162" t="s">
        <v>108</v>
      </c>
      <c r="G22" s="165">
        <f>G16*0.1</f>
        <v>8.200000000000001</v>
      </c>
      <c r="H22" s="166">
        <v>0</v>
      </c>
      <c r="I22" s="166">
        <f>ROUND(G22*H22,2)</f>
        <v>0</v>
      </c>
      <c r="J22" s="167">
        <v>0</v>
      </c>
      <c r="K22" s="165">
        <f>G22*J22</f>
        <v>0</v>
      </c>
      <c r="L22" s="167">
        <v>0.029</v>
      </c>
      <c r="M22" s="165">
        <f>G22*L22</f>
        <v>0.23780000000000004</v>
      </c>
      <c r="N22" s="168">
        <v>21</v>
      </c>
      <c r="O22" s="169">
        <v>4</v>
      </c>
      <c r="P22" s="14" t="s">
        <v>109</v>
      </c>
    </row>
    <row r="23" spans="1:16" s="14" customFormat="1" ht="13.5" customHeight="1" outlineLevel="1">
      <c r="A23" s="162" t="s">
        <v>135</v>
      </c>
      <c r="B23" s="162" t="s">
        <v>106</v>
      </c>
      <c r="C23" s="162" t="s">
        <v>107</v>
      </c>
      <c r="D23" s="163" t="s">
        <v>136</v>
      </c>
      <c r="E23" s="164" t="s">
        <v>137</v>
      </c>
      <c r="F23" s="162" t="s">
        <v>138</v>
      </c>
      <c r="G23" s="165">
        <v>0.5</v>
      </c>
      <c r="H23" s="166">
        <v>0</v>
      </c>
      <c r="I23" s="166">
        <f>ROUND(G23*H23,2)</f>
        <v>0</v>
      </c>
      <c r="J23" s="167">
        <v>0</v>
      </c>
      <c r="K23" s="165">
        <f>G23*J23</f>
        <v>0</v>
      </c>
      <c r="L23" s="167">
        <v>0</v>
      </c>
      <c r="M23" s="165">
        <f>G23*L23</f>
        <v>0</v>
      </c>
      <c r="N23" s="168">
        <v>21</v>
      </c>
      <c r="O23" s="169">
        <v>4</v>
      </c>
      <c r="P23" s="14" t="s">
        <v>109</v>
      </c>
    </row>
    <row r="24" spans="1:16" s="14" customFormat="1" ht="13.5" customHeight="1" outlineLevel="1">
      <c r="A24" s="162" t="s">
        <v>139</v>
      </c>
      <c r="B24" s="162" t="s">
        <v>106</v>
      </c>
      <c r="C24" s="162" t="s">
        <v>107</v>
      </c>
      <c r="D24" s="163" t="s">
        <v>140</v>
      </c>
      <c r="E24" s="164" t="s">
        <v>141</v>
      </c>
      <c r="F24" s="162" t="s">
        <v>138</v>
      </c>
      <c r="G24" s="165">
        <v>0.5</v>
      </c>
      <c r="H24" s="166">
        <v>0</v>
      </c>
      <c r="I24" s="166">
        <f>ROUND(G24*H24,2)</f>
        <v>0</v>
      </c>
      <c r="J24" s="167">
        <v>0</v>
      </c>
      <c r="K24" s="165">
        <f>G24*J24</f>
        <v>0</v>
      </c>
      <c r="L24" s="167">
        <v>0</v>
      </c>
      <c r="M24" s="165">
        <f>G24*L24</f>
        <v>0</v>
      </c>
      <c r="N24" s="168">
        <v>21</v>
      </c>
      <c r="O24" s="169">
        <v>4</v>
      </c>
      <c r="P24" s="14" t="s">
        <v>109</v>
      </c>
    </row>
    <row r="25" spans="1:16" s="14" customFormat="1" ht="13.5" customHeight="1" outlineLevel="1">
      <c r="A25" s="162" t="s">
        <v>142</v>
      </c>
      <c r="B25" s="162" t="s">
        <v>106</v>
      </c>
      <c r="C25" s="162" t="s">
        <v>107</v>
      </c>
      <c r="D25" s="163" t="s">
        <v>143</v>
      </c>
      <c r="E25" s="164" t="s">
        <v>144</v>
      </c>
      <c r="F25" s="162" t="s">
        <v>138</v>
      </c>
      <c r="G25" s="165">
        <v>0.5</v>
      </c>
      <c r="H25" s="166">
        <v>0</v>
      </c>
      <c r="I25" s="166">
        <f>ROUND(G25*H25,2)</f>
        <v>0</v>
      </c>
      <c r="J25" s="167">
        <v>0</v>
      </c>
      <c r="K25" s="165">
        <f>G25*J25</f>
        <v>0</v>
      </c>
      <c r="L25" s="167">
        <v>0</v>
      </c>
      <c r="M25" s="165">
        <f>G25*L25</f>
        <v>0</v>
      </c>
      <c r="N25" s="168">
        <v>21</v>
      </c>
      <c r="O25" s="169">
        <v>4</v>
      </c>
      <c r="P25" s="14" t="s">
        <v>109</v>
      </c>
    </row>
    <row r="26" spans="2:16" s="135" customFormat="1" ht="12.75" customHeight="1">
      <c r="B26" s="140" t="s">
        <v>59</v>
      </c>
      <c r="D26" s="141" t="s">
        <v>145</v>
      </c>
      <c r="E26" s="141" t="s">
        <v>146</v>
      </c>
      <c r="H26" s="166">
        <v>0</v>
      </c>
      <c r="I26" s="142">
        <f>SUM(I27:I33)</f>
        <v>0</v>
      </c>
      <c r="K26" s="143">
        <f>SUM(K27:K32)</f>
        <v>0.36400000000000005</v>
      </c>
      <c r="M26" s="143">
        <f>SUM(M27:M32)</f>
        <v>0</v>
      </c>
      <c r="N26" s="168">
        <v>21</v>
      </c>
      <c r="P26" s="141" t="s">
        <v>105</v>
      </c>
    </row>
    <row r="27" spans="1:16" s="14" customFormat="1" ht="13.5" customHeight="1" outlineLevel="1">
      <c r="A27" s="162" t="s">
        <v>147</v>
      </c>
      <c r="B27" s="162" t="s">
        <v>106</v>
      </c>
      <c r="C27" s="162" t="s">
        <v>107</v>
      </c>
      <c r="D27" s="163" t="s">
        <v>148</v>
      </c>
      <c r="E27" s="164" t="s">
        <v>149</v>
      </c>
      <c r="F27" s="162" t="s">
        <v>108</v>
      </c>
      <c r="G27" s="165">
        <v>140</v>
      </c>
      <c r="H27" s="166">
        <v>0</v>
      </c>
      <c r="I27" s="166">
        <f aca="true" t="shared" si="0" ref="I27:I33">ROUND(G27*H27,2)</f>
        <v>0</v>
      </c>
      <c r="J27" s="167">
        <v>0.002</v>
      </c>
      <c r="K27" s="165">
        <f aca="true" t="shared" si="1" ref="K27:K32">G27*J27</f>
        <v>0.28</v>
      </c>
      <c r="L27" s="167">
        <v>0</v>
      </c>
      <c r="M27" s="165">
        <f aca="true" t="shared" si="2" ref="M27:M32">G27*L27</f>
        <v>0</v>
      </c>
      <c r="N27" s="168">
        <v>21</v>
      </c>
      <c r="O27" s="169">
        <v>4</v>
      </c>
      <c r="P27" s="14" t="s">
        <v>109</v>
      </c>
    </row>
    <row r="28" spans="1:16" s="14" customFormat="1" ht="24" customHeight="1" outlineLevel="1">
      <c r="A28" s="162" t="s">
        <v>150</v>
      </c>
      <c r="B28" s="162" t="s">
        <v>106</v>
      </c>
      <c r="C28" s="162" t="s">
        <v>107</v>
      </c>
      <c r="D28" s="163" t="s">
        <v>151</v>
      </c>
      <c r="E28" s="164" t="s">
        <v>152</v>
      </c>
      <c r="F28" s="162" t="s">
        <v>108</v>
      </c>
      <c r="G28" s="165">
        <f>G27*2</f>
        <v>280</v>
      </c>
      <c r="H28" s="166">
        <v>0</v>
      </c>
      <c r="I28" s="166">
        <f t="shared" si="0"/>
        <v>0</v>
      </c>
      <c r="J28" s="167">
        <v>0</v>
      </c>
      <c r="K28" s="165">
        <f t="shared" si="1"/>
        <v>0</v>
      </c>
      <c r="L28" s="167">
        <v>0</v>
      </c>
      <c r="M28" s="165">
        <f t="shared" si="2"/>
        <v>0</v>
      </c>
      <c r="N28" s="168">
        <v>21</v>
      </c>
      <c r="O28" s="169">
        <v>4</v>
      </c>
      <c r="P28" s="14" t="s">
        <v>109</v>
      </c>
    </row>
    <row r="29" spans="1:16" s="14" customFormat="1" ht="13.5" customHeight="1" outlineLevel="1">
      <c r="A29" s="162" t="s">
        <v>153</v>
      </c>
      <c r="B29" s="162" t="s">
        <v>106</v>
      </c>
      <c r="C29" s="162" t="s">
        <v>107</v>
      </c>
      <c r="D29" s="163" t="s">
        <v>154</v>
      </c>
      <c r="E29" s="164" t="s">
        <v>155</v>
      </c>
      <c r="F29" s="162" t="s">
        <v>108</v>
      </c>
      <c r="G29" s="165">
        <f>G27</f>
        <v>140</v>
      </c>
      <c r="H29" s="166">
        <v>0</v>
      </c>
      <c r="I29" s="166">
        <f t="shared" si="0"/>
        <v>0</v>
      </c>
      <c r="J29" s="167">
        <v>0</v>
      </c>
      <c r="K29" s="165">
        <f t="shared" si="1"/>
        <v>0</v>
      </c>
      <c r="L29" s="167">
        <v>0</v>
      </c>
      <c r="M29" s="165">
        <f t="shared" si="2"/>
        <v>0</v>
      </c>
      <c r="N29" s="168">
        <v>21</v>
      </c>
      <c r="O29" s="169">
        <v>4</v>
      </c>
      <c r="P29" s="14" t="s">
        <v>109</v>
      </c>
    </row>
    <row r="30" spans="1:16" s="14" customFormat="1" ht="13.5" customHeight="1" outlineLevel="1">
      <c r="A30" s="162" t="s">
        <v>156</v>
      </c>
      <c r="B30" s="162" t="s">
        <v>106</v>
      </c>
      <c r="C30" s="162" t="s">
        <v>107</v>
      </c>
      <c r="D30" s="163" t="s">
        <v>157</v>
      </c>
      <c r="E30" s="164" t="s">
        <v>158</v>
      </c>
      <c r="F30" s="162" t="s">
        <v>108</v>
      </c>
      <c r="G30" s="165">
        <f>G27</f>
        <v>140</v>
      </c>
      <c r="H30" s="166">
        <v>0</v>
      </c>
      <c r="I30" s="166">
        <f t="shared" si="0"/>
        <v>0</v>
      </c>
      <c r="J30" s="167">
        <v>0</v>
      </c>
      <c r="K30" s="165">
        <f t="shared" si="1"/>
        <v>0</v>
      </c>
      <c r="L30" s="167">
        <v>0</v>
      </c>
      <c r="M30" s="165">
        <f t="shared" si="2"/>
        <v>0</v>
      </c>
      <c r="N30" s="168">
        <v>21</v>
      </c>
      <c r="O30" s="169">
        <v>4</v>
      </c>
      <c r="P30" s="14" t="s">
        <v>109</v>
      </c>
    </row>
    <row r="31" spans="1:16" s="14" customFormat="1" ht="13.5" customHeight="1" outlineLevel="1">
      <c r="A31" s="162" t="s">
        <v>159</v>
      </c>
      <c r="B31" s="162" t="s">
        <v>106</v>
      </c>
      <c r="C31" s="162" t="s">
        <v>107</v>
      </c>
      <c r="D31" s="163" t="s">
        <v>160</v>
      </c>
      <c r="E31" s="164" t="s">
        <v>161</v>
      </c>
      <c r="F31" s="162" t="s">
        <v>108</v>
      </c>
      <c r="G31" s="165">
        <f>G30*60</f>
        <v>8400</v>
      </c>
      <c r="H31" s="166">
        <v>0</v>
      </c>
      <c r="I31" s="166">
        <f t="shared" si="0"/>
        <v>0</v>
      </c>
      <c r="J31" s="167">
        <v>1E-05</v>
      </c>
      <c r="K31" s="165">
        <f t="shared" si="1"/>
        <v>0.084</v>
      </c>
      <c r="L31" s="167">
        <v>0</v>
      </c>
      <c r="M31" s="165">
        <f t="shared" si="2"/>
        <v>0</v>
      </c>
      <c r="N31" s="168">
        <v>21</v>
      </c>
      <c r="O31" s="169">
        <v>4</v>
      </c>
      <c r="P31" s="14" t="s">
        <v>109</v>
      </c>
    </row>
    <row r="32" spans="1:16" s="14" customFormat="1" ht="13.5" customHeight="1" outlineLevel="1">
      <c r="A32" s="162" t="s">
        <v>162</v>
      </c>
      <c r="B32" s="162" t="s">
        <v>106</v>
      </c>
      <c r="C32" s="162" t="s">
        <v>107</v>
      </c>
      <c r="D32" s="163" t="s">
        <v>163</v>
      </c>
      <c r="E32" s="164" t="s">
        <v>164</v>
      </c>
      <c r="F32" s="162" t="s">
        <v>108</v>
      </c>
      <c r="G32" s="165">
        <f>G27</f>
        <v>140</v>
      </c>
      <c r="H32" s="166">
        <v>0</v>
      </c>
      <c r="I32" s="166">
        <f t="shared" si="0"/>
        <v>0</v>
      </c>
      <c r="J32" s="167">
        <v>0</v>
      </c>
      <c r="K32" s="165">
        <f t="shared" si="1"/>
        <v>0</v>
      </c>
      <c r="L32" s="167">
        <v>0</v>
      </c>
      <c r="M32" s="165">
        <f t="shared" si="2"/>
        <v>0</v>
      </c>
      <c r="N32" s="168">
        <v>21</v>
      </c>
      <c r="O32" s="169">
        <v>4</v>
      </c>
      <c r="P32" s="14" t="s">
        <v>109</v>
      </c>
    </row>
    <row r="33" spans="1:15" s="14" customFormat="1" ht="13.5" customHeight="1" outlineLevel="1">
      <c r="A33" s="162" t="s">
        <v>167</v>
      </c>
      <c r="B33" s="162"/>
      <c r="C33" s="162"/>
      <c r="D33" s="185"/>
      <c r="E33" s="164" t="s">
        <v>229</v>
      </c>
      <c r="F33" s="162" t="s">
        <v>186</v>
      </c>
      <c r="G33" s="179">
        <v>1</v>
      </c>
      <c r="H33" s="166">
        <v>0</v>
      </c>
      <c r="I33" s="166">
        <f t="shared" si="0"/>
        <v>0</v>
      </c>
      <c r="J33" s="167"/>
      <c r="K33" s="165"/>
      <c r="L33" s="167"/>
      <c r="M33" s="165"/>
      <c r="N33" s="168">
        <v>21</v>
      </c>
      <c r="O33" s="169"/>
    </row>
    <row r="34" spans="2:16" s="135" customFormat="1" ht="12.75" customHeight="1">
      <c r="B34" s="140" t="s">
        <v>59</v>
      </c>
      <c r="D34" s="141" t="s">
        <v>165</v>
      </c>
      <c r="E34" s="141" t="s">
        <v>166</v>
      </c>
      <c r="G34" s="180"/>
      <c r="I34" s="142">
        <f>I35</f>
        <v>0</v>
      </c>
      <c r="K34" s="143">
        <f>K35</f>
        <v>0</v>
      </c>
      <c r="M34" s="143">
        <f>M35</f>
        <v>0</v>
      </c>
      <c r="N34" s="168">
        <v>21</v>
      </c>
      <c r="P34" s="141" t="s">
        <v>105</v>
      </c>
    </row>
    <row r="35" spans="1:16" s="14" customFormat="1" ht="13.5" customHeight="1" outlineLevel="1">
      <c r="A35" s="162" t="s">
        <v>173</v>
      </c>
      <c r="B35" s="162" t="s">
        <v>106</v>
      </c>
      <c r="C35" s="162" t="s">
        <v>107</v>
      </c>
      <c r="D35" s="163" t="s">
        <v>168</v>
      </c>
      <c r="E35" s="164" t="s">
        <v>169</v>
      </c>
      <c r="F35" s="162" t="s">
        <v>138</v>
      </c>
      <c r="G35" s="179">
        <v>1</v>
      </c>
      <c r="H35" s="166">
        <v>0</v>
      </c>
      <c r="I35" s="166">
        <f>ROUND(G35*H35,2)</f>
        <v>0</v>
      </c>
      <c r="J35" s="167">
        <v>0</v>
      </c>
      <c r="K35" s="165">
        <f>G35*J35</f>
        <v>0</v>
      </c>
      <c r="L35" s="167">
        <v>0</v>
      </c>
      <c r="M35" s="165">
        <f>G35*L35</f>
        <v>0</v>
      </c>
      <c r="N35" s="168">
        <v>21</v>
      </c>
      <c r="O35" s="169">
        <v>4</v>
      </c>
      <c r="P35" s="14" t="s">
        <v>109</v>
      </c>
    </row>
    <row r="36" spans="2:16" s="135" customFormat="1" ht="12.75" customHeight="1">
      <c r="B36" s="136" t="s">
        <v>59</v>
      </c>
      <c r="D36" s="137" t="s">
        <v>47</v>
      </c>
      <c r="E36" s="137" t="s">
        <v>170</v>
      </c>
      <c r="I36" s="138">
        <f>I37+I42</f>
        <v>0</v>
      </c>
      <c r="K36" s="139" t="e">
        <f>K37+#REF!+#REF!+K42</f>
        <v>#REF!</v>
      </c>
      <c r="M36" s="139" t="e">
        <f>M37+#REF!+#REF!+M42</f>
        <v>#REF!</v>
      </c>
      <c r="N36" s="168">
        <v>21</v>
      </c>
      <c r="P36" s="137" t="s">
        <v>102</v>
      </c>
    </row>
    <row r="37" spans="2:16" s="135" customFormat="1" ht="12.75" customHeight="1">
      <c r="B37" s="140" t="s">
        <v>59</v>
      </c>
      <c r="D37" s="141" t="s">
        <v>171</v>
      </c>
      <c r="E37" s="141" t="s">
        <v>230</v>
      </c>
      <c r="I37" s="142">
        <f>SUM(I38:I41)</f>
        <v>0</v>
      </c>
      <c r="K37" s="143">
        <f>SUM(K38:K40)</f>
        <v>0.0013221950000000002</v>
      </c>
      <c r="M37" s="143">
        <f>SUM(M38:M40)</f>
        <v>0</v>
      </c>
      <c r="N37" s="168">
        <v>21</v>
      </c>
      <c r="P37" s="141" t="s">
        <v>105</v>
      </c>
    </row>
    <row r="38" spans="1:16" s="14" customFormat="1" ht="13.5" customHeight="1" outlineLevel="1">
      <c r="A38" s="162" t="s">
        <v>176</v>
      </c>
      <c r="B38" s="162" t="s">
        <v>106</v>
      </c>
      <c r="C38" s="162" t="s">
        <v>107</v>
      </c>
      <c r="D38" s="163" t="s">
        <v>174</v>
      </c>
      <c r="E38" s="164" t="s">
        <v>241</v>
      </c>
      <c r="F38" s="162" t="s">
        <v>118</v>
      </c>
      <c r="G38" s="165">
        <v>18.5</v>
      </c>
      <c r="H38" s="166">
        <v>0</v>
      </c>
      <c r="I38" s="166">
        <f>ROUND(G38*H38,2)</f>
        <v>0</v>
      </c>
      <c r="J38" s="167">
        <v>0</v>
      </c>
      <c r="K38" s="165">
        <f>G38*J38</f>
        <v>0</v>
      </c>
      <c r="L38" s="167">
        <v>0</v>
      </c>
      <c r="M38" s="165">
        <f>G38*L38</f>
        <v>0</v>
      </c>
      <c r="N38" s="168">
        <v>21</v>
      </c>
      <c r="O38" s="169">
        <v>16</v>
      </c>
      <c r="P38" s="14" t="s">
        <v>109</v>
      </c>
    </row>
    <row r="39" spans="1:16" s="14" customFormat="1" ht="13.5" customHeight="1" outlineLevel="1">
      <c r="A39" s="162" t="s">
        <v>177</v>
      </c>
      <c r="B39" s="162" t="s">
        <v>106</v>
      </c>
      <c r="C39" s="162" t="s">
        <v>107</v>
      </c>
      <c r="D39" s="163" t="s">
        <v>191</v>
      </c>
      <c r="E39" s="164" t="s">
        <v>200</v>
      </c>
      <c r="F39" s="162" t="s">
        <v>118</v>
      </c>
      <c r="G39" s="165">
        <v>35</v>
      </c>
      <c r="H39" s="166">
        <v>0</v>
      </c>
      <c r="I39" s="166">
        <f>ROUND(G39*H39,2)</f>
        <v>0</v>
      </c>
      <c r="J39" s="167">
        <v>0</v>
      </c>
      <c r="K39" s="165">
        <f>G39*J39</f>
        <v>0</v>
      </c>
      <c r="L39" s="167">
        <v>0</v>
      </c>
      <c r="M39" s="165">
        <f>G39*L39</f>
        <v>0</v>
      </c>
      <c r="N39" s="168">
        <v>21</v>
      </c>
      <c r="O39" s="169">
        <v>16</v>
      </c>
      <c r="P39" s="14" t="s">
        <v>109</v>
      </c>
    </row>
    <row r="40" spans="1:16" s="14" customFormat="1" ht="13.5" customHeight="1" outlineLevel="1">
      <c r="A40" s="162" t="s">
        <v>232</v>
      </c>
      <c r="B40" s="162" t="s">
        <v>106</v>
      </c>
      <c r="C40" s="162" t="s">
        <v>107</v>
      </c>
      <c r="D40" s="163" t="s">
        <v>179</v>
      </c>
      <c r="E40" s="164" t="s">
        <v>242</v>
      </c>
      <c r="F40" s="162" t="s">
        <v>118</v>
      </c>
      <c r="G40" s="165">
        <v>18.5</v>
      </c>
      <c r="H40" s="166">
        <v>0</v>
      </c>
      <c r="I40" s="166">
        <f>ROUND(G40*H40,2)</f>
        <v>0</v>
      </c>
      <c r="J40" s="167">
        <v>7.147E-05</v>
      </c>
      <c r="K40" s="165">
        <f>G40*J40</f>
        <v>0.0013221950000000002</v>
      </c>
      <c r="L40" s="167">
        <v>0</v>
      </c>
      <c r="M40" s="165">
        <f>G40*L40</f>
        <v>0</v>
      </c>
      <c r="N40" s="168">
        <v>21</v>
      </c>
      <c r="O40" s="169">
        <v>16</v>
      </c>
      <c r="P40" s="14" t="s">
        <v>109</v>
      </c>
    </row>
    <row r="41" spans="1:15" s="14" customFormat="1" ht="13.5" customHeight="1" outlineLevel="1">
      <c r="A41" s="162" t="s">
        <v>233</v>
      </c>
      <c r="B41" s="162"/>
      <c r="C41" s="162"/>
      <c r="D41" s="163"/>
      <c r="E41" s="164" t="s">
        <v>231</v>
      </c>
      <c r="F41" s="162" t="s">
        <v>186</v>
      </c>
      <c r="G41" s="165">
        <v>1</v>
      </c>
      <c r="H41" s="166">
        <v>0</v>
      </c>
      <c r="I41" s="166">
        <f>ROUND(G41*H41,2)</f>
        <v>0</v>
      </c>
      <c r="J41" s="167"/>
      <c r="K41" s="165"/>
      <c r="L41" s="167"/>
      <c r="M41" s="165"/>
      <c r="N41" s="168">
        <v>21</v>
      </c>
      <c r="O41" s="169"/>
    </row>
    <row r="42" spans="2:16" s="135" customFormat="1" ht="12.75" customHeight="1">
      <c r="B42" s="140" t="s">
        <v>59</v>
      </c>
      <c r="D42" s="141" t="s">
        <v>181</v>
      </c>
      <c r="E42" s="141" t="s">
        <v>182</v>
      </c>
      <c r="I42" s="142">
        <f>SUM(I43:M43)</f>
        <v>0</v>
      </c>
      <c r="K42" s="143">
        <f>SUM(K43:K43)</f>
        <v>0</v>
      </c>
      <c r="M42" s="143">
        <f>SUM(M43:M43)</f>
        <v>0</v>
      </c>
      <c r="N42" s="168"/>
      <c r="P42" s="141" t="s">
        <v>105</v>
      </c>
    </row>
    <row r="43" spans="1:16" s="14" customFormat="1" ht="13.5" customHeight="1" outlineLevel="1">
      <c r="A43" s="162" t="s">
        <v>234</v>
      </c>
      <c r="B43" s="162" t="s">
        <v>106</v>
      </c>
      <c r="C43" s="162" t="s">
        <v>107</v>
      </c>
      <c r="D43" s="163" t="s">
        <v>184</v>
      </c>
      <c r="E43" s="164" t="s">
        <v>185</v>
      </c>
      <c r="F43" s="162" t="s">
        <v>125</v>
      </c>
      <c r="G43" s="165">
        <v>5</v>
      </c>
      <c r="H43" s="166">
        <v>0</v>
      </c>
      <c r="I43" s="166">
        <f>ROUND(G43*H43,2)</f>
        <v>0</v>
      </c>
      <c r="J43" s="167">
        <v>0</v>
      </c>
      <c r="K43" s="165">
        <f>G43*J43</f>
        <v>0</v>
      </c>
      <c r="L43" s="167">
        <v>0</v>
      </c>
      <c r="M43" s="165">
        <f>G43*L43</f>
        <v>0</v>
      </c>
      <c r="N43" s="168">
        <v>21</v>
      </c>
      <c r="O43" s="169">
        <v>16</v>
      </c>
      <c r="P43" s="14" t="s">
        <v>109</v>
      </c>
    </row>
    <row r="44" spans="5:13" s="144" customFormat="1" ht="12.75" customHeight="1">
      <c r="E44" s="145" t="s">
        <v>84</v>
      </c>
      <c r="I44" s="146">
        <f>I14+I36</f>
        <v>0</v>
      </c>
      <c r="K44" s="147" t="e">
        <f>K14+K36</f>
        <v>#REF!</v>
      </c>
      <c r="M44" s="147" t="e">
        <f>M14+M36</f>
        <v>#REF!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1200" verticalDpi="12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51"/>
  <sheetViews>
    <sheetView zoomScalePageLayoutView="0" workbookViewId="0" topLeftCell="A20">
      <selection activeCell="I56" sqref="I56"/>
    </sheetView>
  </sheetViews>
  <sheetFormatPr defaultColWidth="9.140625" defaultRowHeight="11.25" customHeight="1" outlineLevelRow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7" t="s">
        <v>85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9"/>
      <c r="P1" s="149"/>
      <c r="Q1" s="148"/>
      <c r="R1" s="148"/>
      <c r="S1" s="148"/>
      <c r="T1" s="148"/>
    </row>
    <row r="2" spans="1:20" ht="11.25" customHeight="1">
      <c r="A2" s="119" t="s">
        <v>72</v>
      </c>
      <c r="B2" s="120"/>
      <c r="C2" s="120" t="str">
        <f>'Krycí list'!E5</f>
        <v>vnější fasády Viničná 5</v>
      </c>
      <c r="D2" s="120"/>
      <c r="E2" s="120"/>
      <c r="F2" s="120"/>
      <c r="G2" s="120"/>
      <c r="H2" s="120"/>
      <c r="I2" s="120"/>
      <c r="J2" s="120"/>
      <c r="K2" s="120"/>
      <c r="L2" s="148"/>
      <c r="M2" s="148"/>
      <c r="N2" s="148"/>
      <c r="O2" s="149"/>
      <c r="P2" s="149"/>
      <c r="Q2" s="148"/>
      <c r="R2" s="148"/>
      <c r="S2" s="148"/>
      <c r="T2" s="148"/>
    </row>
    <row r="3" spans="1:20" ht="11.25" customHeight="1">
      <c r="A3" s="119" t="s">
        <v>73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48"/>
      <c r="M3" s="148"/>
      <c r="N3" s="148"/>
      <c r="O3" s="149"/>
      <c r="P3" s="149"/>
      <c r="Q3" s="148"/>
      <c r="R3" s="148"/>
      <c r="S3" s="148"/>
      <c r="T3" s="148"/>
    </row>
    <row r="4" spans="1:20" ht="11.25" customHeight="1">
      <c r="A4" s="119" t="s">
        <v>74</v>
      </c>
      <c r="B4" s="120"/>
      <c r="C4" s="120" t="str">
        <f>'Krycí list'!E9</f>
        <v> </v>
      </c>
      <c r="D4" s="120"/>
      <c r="E4" s="120"/>
      <c r="F4" s="120"/>
      <c r="G4" s="120"/>
      <c r="H4" s="120"/>
      <c r="I4" s="120"/>
      <c r="J4" s="120"/>
      <c r="K4" s="120"/>
      <c r="L4" s="148"/>
      <c r="M4" s="148"/>
      <c r="N4" s="148"/>
      <c r="O4" s="149"/>
      <c r="P4" s="149"/>
      <c r="Q4" s="148"/>
      <c r="R4" s="148"/>
      <c r="S4" s="148"/>
      <c r="T4" s="148"/>
    </row>
    <row r="5" spans="1:20" ht="11.25" customHeight="1">
      <c r="A5" s="120" t="s">
        <v>86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  <c r="J5" s="120"/>
      <c r="K5" s="120"/>
      <c r="L5" s="148"/>
      <c r="M5" s="148"/>
      <c r="N5" s="148"/>
      <c r="O5" s="149"/>
      <c r="P5" s="149"/>
      <c r="Q5" s="148"/>
      <c r="R5" s="148"/>
      <c r="S5" s="148"/>
      <c r="T5" s="148"/>
    </row>
    <row r="6" spans="1:20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48"/>
      <c r="M6" s="148"/>
      <c r="N6" s="148"/>
      <c r="O6" s="149"/>
      <c r="P6" s="149"/>
      <c r="Q6" s="148"/>
      <c r="R6" s="148"/>
      <c r="S6" s="148"/>
      <c r="T6" s="148"/>
    </row>
    <row r="7" spans="1:20" ht="11.25" customHeight="1">
      <c r="A7" s="120" t="s">
        <v>76</v>
      </c>
      <c r="B7" s="120"/>
      <c r="C7" s="120" t="str">
        <f>'Krycí list'!E26</f>
        <v>Přírodovědecká fakulta UK</v>
      </c>
      <c r="D7" s="120"/>
      <c r="E7" s="120"/>
      <c r="F7" s="120"/>
      <c r="G7" s="120"/>
      <c r="H7" s="120"/>
      <c r="I7" s="120"/>
      <c r="J7" s="120"/>
      <c r="K7" s="120"/>
      <c r="L7" s="148"/>
      <c r="M7" s="148"/>
      <c r="N7" s="148"/>
      <c r="O7" s="149"/>
      <c r="P7" s="149"/>
      <c r="Q7" s="148"/>
      <c r="R7" s="148"/>
      <c r="S7" s="148"/>
      <c r="T7" s="148"/>
    </row>
    <row r="8" spans="1:20" ht="11.25" customHeight="1">
      <c r="A8" s="120" t="s">
        <v>77</v>
      </c>
      <c r="B8" s="120"/>
      <c r="C8" s="120" t="str">
        <f>'Krycí list'!E28</f>
        <v> </v>
      </c>
      <c r="D8" s="120"/>
      <c r="E8" s="120"/>
      <c r="F8" s="120"/>
      <c r="G8" s="120"/>
      <c r="H8" s="120"/>
      <c r="I8" s="120"/>
      <c r="J8" s="120"/>
      <c r="K8" s="120"/>
      <c r="L8" s="148"/>
      <c r="M8" s="148"/>
      <c r="N8" s="148"/>
      <c r="O8" s="149"/>
      <c r="P8" s="149"/>
      <c r="Q8" s="148"/>
      <c r="R8" s="148"/>
      <c r="S8" s="148"/>
      <c r="T8" s="148"/>
    </row>
    <row r="9" spans="1:20" ht="11.25" customHeight="1">
      <c r="A9" s="120" t="s">
        <v>78</v>
      </c>
      <c r="B9" s="120"/>
      <c r="C9" s="120" t="s">
        <v>23</v>
      </c>
      <c r="D9" s="120"/>
      <c r="E9" s="120"/>
      <c r="F9" s="120"/>
      <c r="G9" s="120"/>
      <c r="H9" s="120"/>
      <c r="I9" s="120"/>
      <c r="J9" s="120"/>
      <c r="K9" s="120"/>
      <c r="L9" s="148"/>
      <c r="M9" s="148"/>
      <c r="N9" s="148"/>
      <c r="O9" s="149"/>
      <c r="P9" s="149"/>
      <c r="Q9" s="148"/>
      <c r="R9" s="148"/>
      <c r="S9" s="148"/>
      <c r="T9" s="148"/>
    </row>
    <row r="10" spans="1:20" ht="5.2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/>
      <c r="P10" s="149"/>
      <c r="Q10" s="148"/>
      <c r="R10" s="148"/>
      <c r="S10" s="148"/>
      <c r="T10" s="148"/>
    </row>
    <row r="11" spans="1:21" ht="21.75" customHeight="1">
      <c r="A11" s="124" t="s">
        <v>87</v>
      </c>
      <c r="B11" s="125" t="s">
        <v>88</v>
      </c>
      <c r="C11" s="125" t="s">
        <v>89</v>
      </c>
      <c r="D11" s="125" t="s">
        <v>90</v>
      </c>
      <c r="E11" s="125" t="s">
        <v>80</v>
      </c>
      <c r="F11" s="125" t="s">
        <v>91</v>
      </c>
      <c r="G11" s="125" t="s">
        <v>92</v>
      </c>
      <c r="H11" s="125" t="s">
        <v>93</v>
      </c>
      <c r="I11" s="125" t="s">
        <v>81</v>
      </c>
      <c r="J11" s="125" t="s">
        <v>94</v>
      </c>
      <c r="K11" s="125" t="s">
        <v>82</v>
      </c>
      <c r="L11" s="125" t="s">
        <v>95</v>
      </c>
      <c r="M11" s="125" t="s">
        <v>96</v>
      </c>
      <c r="N11" s="125" t="s">
        <v>97</v>
      </c>
      <c r="O11" s="150" t="s">
        <v>98</v>
      </c>
      <c r="P11" s="151" t="s">
        <v>99</v>
      </c>
      <c r="Q11" s="125"/>
      <c r="R11" s="125"/>
      <c r="S11" s="125"/>
      <c r="T11" s="152" t="s">
        <v>100</v>
      </c>
      <c r="U11" s="153"/>
    </row>
    <row r="12" spans="1:21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29">
        <v>10</v>
      </c>
      <c r="O12" s="154">
        <v>11</v>
      </c>
      <c r="P12" s="155">
        <v>12</v>
      </c>
      <c r="Q12" s="129"/>
      <c r="R12" s="129"/>
      <c r="S12" s="129"/>
      <c r="T12" s="156">
        <v>11</v>
      </c>
      <c r="U12" s="153"/>
    </row>
    <row r="13" spans="1:20" ht="3.75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9"/>
      <c r="P13" s="157"/>
      <c r="Q13" s="148"/>
      <c r="R13" s="148"/>
      <c r="S13" s="148"/>
      <c r="T13" s="148"/>
    </row>
    <row r="14" spans="1:16" s="135" customFormat="1" ht="12.75" customHeight="1">
      <c r="A14" s="158"/>
      <c r="B14" s="159" t="s">
        <v>59</v>
      </c>
      <c r="C14" s="158"/>
      <c r="D14" s="158" t="s">
        <v>39</v>
      </c>
      <c r="E14" s="158" t="s">
        <v>101</v>
      </c>
      <c r="F14" s="158"/>
      <c r="G14" s="158"/>
      <c r="H14" s="158"/>
      <c r="I14" s="160">
        <f>I15+I25+I30+I37</f>
        <v>0</v>
      </c>
      <c r="J14" s="158"/>
      <c r="K14" s="161">
        <f>K15+K25+K30+K37</f>
        <v>28.717881530000003</v>
      </c>
      <c r="L14" s="158"/>
      <c r="M14" s="161">
        <f>M15+M25+M30+M37</f>
        <v>0.7395</v>
      </c>
      <c r="N14" s="158"/>
      <c r="P14" s="137" t="s">
        <v>102</v>
      </c>
    </row>
    <row r="15" spans="2:16" s="135" customFormat="1" ht="12.75" customHeight="1">
      <c r="B15" s="140" t="s">
        <v>59</v>
      </c>
      <c r="D15" s="141" t="s">
        <v>103</v>
      </c>
      <c r="E15" s="141" t="s">
        <v>104</v>
      </c>
      <c r="I15" s="142">
        <f>SUM(I17:I24)</f>
        <v>0</v>
      </c>
      <c r="K15" s="143">
        <f>SUM(K17:K24)</f>
        <v>27.365881530000003</v>
      </c>
      <c r="M15" s="143">
        <f>SUM(M17:M24)</f>
        <v>0</v>
      </c>
      <c r="P15" s="141" t="s">
        <v>105</v>
      </c>
    </row>
    <row r="16" spans="1:16" s="135" customFormat="1" ht="12.75" customHeight="1" outlineLevel="1">
      <c r="A16" s="162" t="s">
        <v>105</v>
      </c>
      <c r="B16" s="162" t="s">
        <v>106</v>
      </c>
      <c r="C16" s="162" t="s">
        <v>226</v>
      </c>
      <c r="D16" s="14" t="s">
        <v>227</v>
      </c>
      <c r="E16" s="164" t="s">
        <v>228</v>
      </c>
      <c r="F16" s="162" t="s">
        <v>108</v>
      </c>
      <c r="G16" s="165">
        <v>67</v>
      </c>
      <c r="H16" s="166">
        <v>0</v>
      </c>
      <c r="I16" s="166">
        <f>ROUND(G16*H16,2)</f>
        <v>0</v>
      </c>
      <c r="J16" s="167">
        <v>0.00012</v>
      </c>
      <c r="K16" s="165">
        <f>G16*J16</f>
        <v>0.00804</v>
      </c>
      <c r="L16" s="167">
        <v>0</v>
      </c>
      <c r="M16" s="165">
        <f>G16*L16</f>
        <v>0</v>
      </c>
      <c r="N16" s="168">
        <v>21</v>
      </c>
      <c r="P16" s="141"/>
    </row>
    <row r="17" spans="1:16" s="14" customFormat="1" ht="13.5" customHeight="1" outlineLevel="1">
      <c r="A17" s="162" t="s">
        <v>109</v>
      </c>
      <c r="B17" s="162" t="s">
        <v>106</v>
      </c>
      <c r="C17" s="162" t="s">
        <v>107</v>
      </c>
      <c r="D17" s="163" t="s">
        <v>110</v>
      </c>
      <c r="E17" s="164" t="s">
        <v>197</v>
      </c>
      <c r="F17" s="162" t="s">
        <v>108</v>
      </c>
      <c r="G17" s="165">
        <v>510</v>
      </c>
      <c r="H17" s="166">
        <v>0</v>
      </c>
      <c r="I17" s="166">
        <f aca="true" t="shared" si="0" ref="I17:I24">ROUND(G17*H17,2)</f>
        <v>0</v>
      </c>
      <c r="J17" s="167">
        <v>0.00011</v>
      </c>
      <c r="K17" s="165">
        <f>G17*J17</f>
        <v>0.056100000000000004</v>
      </c>
      <c r="L17" s="167">
        <v>0</v>
      </c>
      <c r="M17" s="165">
        <f>G17*L17</f>
        <v>0</v>
      </c>
      <c r="N17" s="168">
        <v>21</v>
      </c>
      <c r="O17" s="169">
        <v>4</v>
      </c>
      <c r="P17" s="14" t="s">
        <v>109</v>
      </c>
    </row>
    <row r="18" spans="1:16" s="14" customFormat="1" ht="13.5" customHeight="1" outlineLevel="1">
      <c r="A18" s="162" t="s">
        <v>111</v>
      </c>
      <c r="B18" s="162" t="s">
        <v>106</v>
      </c>
      <c r="C18" s="162" t="s">
        <v>107</v>
      </c>
      <c r="D18" s="163" t="s">
        <v>190</v>
      </c>
      <c r="E18" s="164" t="s">
        <v>206</v>
      </c>
      <c r="F18" s="162" t="s">
        <v>108</v>
      </c>
      <c r="G18" s="165">
        <f>G17*0.1</f>
        <v>51</v>
      </c>
      <c r="H18" s="166">
        <v>0</v>
      </c>
      <c r="I18" s="166">
        <f t="shared" si="0"/>
        <v>0</v>
      </c>
      <c r="J18" s="167">
        <v>0</v>
      </c>
      <c r="K18" s="165">
        <f>G18*J18</f>
        <v>0</v>
      </c>
      <c r="L18" s="167">
        <v>0</v>
      </c>
      <c r="M18" s="165">
        <f>G18*L18</f>
        <v>0</v>
      </c>
      <c r="N18" s="168">
        <v>21</v>
      </c>
      <c r="O18" s="169">
        <v>4</v>
      </c>
      <c r="P18" s="14" t="s">
        <v>109</v>
      </c>
    </row>
    <row r="19" spans="1:16" s="14" customFormat="1" ht="26.25" customHeight="1" outlineLevel="1">
      <c r="A19" s="162" t="s">
        <v>114</v>
      </c>
      <c r="B19" s="162" t="s">
        <v>106</v>
      </c>
      <c r="C19" s="162" t="s">
        <v>107</v>
      </c>
      <c r="D19" s="163" t="s">
        <v>115</v>
      </c>
      <c r="E19" s="164" t="s">
        <v>237</v>
      </c>
      <c r="F19" s="162" t="s">
        <v>108</v>
      </c>
      <c r="G19" s="165">
        <v>422</v>
      </c>
      <c r="H19" s="166">
        <v>0</v>
      </c>
      <c r="I19" s="166">
        <f t="shared" si="0"/>
        <v>0</v>
      </c>
      <c r="J19" s="167">
        <v>0.06399</v>
      </c>
      <c r="K19" s="165">
        <f>G19*J19</f>
        <v>27.003780000000003</v>
      </c>
      <c r="L19" s="167">
        <v>0</v>
      </c>
      <c r="M19" s="165">
        <f>G19*L19</f>
        <v>0</v>
      </c>
      <c r="N19" s="168">
        <v>21</v>
      </c>
      <c r="O19" s="169">
        <v>4</v>
      </c>
      <c r="P19" s="14" t="s">
        <v>109</v>
      </c>
    </row>
    <row r="20" spans="1:15" s="14" customFormat="1" ht="13.5" customHeight="1" outlineLevel="1">
      <c r="A20" s="162" t="s">
        <v>109</v>
      </c>
      <c r="B20" s="162" t="s">
        <v>106</v>
      </c>
      <c r="C20" s="162" t="s">
        <v>195</v>
      </c>
      <c r="D20" s="14" t="s">
        <v>115</v>
      </c>
      <c r="E20" s="164" t="s">
        <v>196</v>
      </c>
      <c r="F20" s="162" t="s">
        <v>108</v>
      </c>
      <c r="G20" s="165">
        <v>88</v>
      </c>
      <c r="H20" s="166">
        <v>0</v>
      </c>
      <c r="I20" s="166">
        <f t="shared" si="0"/>
        <v>0</v>
      </c>
      <c r="J20" s="167"/>
      <c r="K20" s="165"/>
      <c r="L20" s="167"/>
      <c r="M20" s="165"/>
      <c r="N20" s="168">
        <v>21</v>
      </c>
      <c r="O20" s="169"/>
    </row>
    <row r="21" spans="1:16" s="14" customFormat="1" ht="27.75" customHeight="1" outlineLevel="1">
      <c r="A21" s="162" t="s">
        <v>116</v>
      </c>
      <c r="B21" s="162" t="s">
        <v>106</v>
      </c>
      <c r="C21" s="162" t="s">
        <v>107</v>
      </c>
      <c r="D21" s="163" t="s">
        <v>117</v>
      </c>
      <c r="E21" s="164" t="s">
        <v>198</v>
      </c>
      <c r="F21" s="162" t="s">
        <v>118</v>
      </c>
      <c r="G21" s="165">
        <v>66</v>
      </c>
      <c r="H21" s="166">
        <v>0</v>
      </c>
      <c r="I21" s="166">
        <f t="shared" si="0"/>
        <v>0</v>
      </c>
      <c r="J21" s="167">
        <v>0</v>
      </c>
      <c r="K21" s="165">
        <f>G21*J21</f>
        <v>0</v>
      </c>
      <c r="L21" s="167">
        <v>0</v>
      </c>
      <c r="M21" s="165">
        <f>G21*L21</f>
        <v>0</v>
      </c>
      <c r="N21" s="168">
        <v>21</v>
      </c>
      <c r="O21" s="169">
        <v>4</v>
      </c>
      <c r="P21" s="14" t="s">
        <v>109</v>
      </c>
    </row>
    <row r="22" spans="1:16" s="14" customFormat="1" ht="24.75" customHeight="1" outlineLevel="1">
      <c r="A22" s="162" t="s">
        <v>121</v>
      </c>
      <c r="B22" s="162" t="s">
        <v>106</v>
      </c>
      <c r="C22" s="162" t="s">
        <v>107</v>
      </c>
      <c r="D22" s="163" t="s">
        <v>122</v>
      </c>
      <c r="E22" s="164" t="s">
        <v>202</v>
      </c>
      <c r="F22" s="162" t="s">
        <v>118</v>
      </c>
      <c r="G22" s="165">
        <v>69</v>
      </c>
      <c r="H22" s="166">
        <v>0</v>
      </c>
      <c r="I22" s="166">
        <f t="shared" si="0"/>
        <v>0</v>
      </c>
      <c r="J22" s="167">
        <v>0</v>
      </c>
      <c r="K22" s="165">
        <f>G22*J22</f>
        <v>0</v>
      </c>
      <c r="L22" s="167">
        <v>0</v>
      </c>
      <c r="M22" s="165">
        <f>G22*L22</f>
        <v>0</v>
      </c>
      <c r="N22" s="168">
        <v>21</v>
      </c>
      <c r="O22" s="169">
        <v>4</v>
      </c>
      <c r="P22" s="14" t="s">
        <v>109</v>
      </c>
    </row>
    <row r="23" spans="1:16" s="14" customFormat="1" ht="13.5" customHeight="1" outlineLevel="1">
      <c r="A23" s="162" t="s">
        <v>126</v>
      </c>
      <c r="B23" s="162" t="s">
        <v>106</v>
      </c>
      <c r="C23" s="162" t="s">
        <v>107</v>
      </c>
      <c r="D23" s="163" t="s">
        <v>127</v>
      </c>
      <c r="E23" s="164" t="s">
        <v>128</v>
      </c>
      <c r="F23" s="162" t="s">
        <v>108</v>
      </c>
      <c r="G23" s="179">
        <v>510</v>
      </c>
      <c r="H23" s="166">
        <v>0</v>
      </c>
      <c r="I23" s="166">
        <f t="shared" si="0"/>
        <v>0</v>
      </c>
      <c r="J23" s="167">
        <v>0.000600003</v>
      </c>
      <c r="K23" s="165">
        <f>G23*J23</f>
        <v>0.30600153</v>
      </c>
      <c r="L23" s="167">
        <v>0</v>
      </c>
      <c r="M23" s="165">
        <f>G23*L23</f>
        <v>0</v>
      </c>
      <c r="N23" s="168">
        <v>21</v>
      </c>
      <c r="O23" s="169">
        <v>4</v>
      </c>
      <c r="P23" s="14" t="s">
        <v>109</v>
      </c>
    </row>
    <row r="24" spans="1:16" s="14" customFormat="1" ht="13.5" customHeight="1" outlineLevel="1">
      <c r="A24" s="162" t="s">
        <v>129</v>
      </c>
      <c r="B24" s="162" t="s">
        <v>106</v>
      </c>
      <c r="C24" s="162" t="s">
        <v>107</v>
      </c>
      <c r="D24" s="163" t="s">
        <v>130</v>
      </c>
      <c r="E24" s="164" t="s">
        <v>235</v>
      </c>
      <c r="F24" s="162" t="s">
        <v>186</v>
      </c>
      <c r="G24" s="179">
        <v>1</v>
      </c>
      <c r="H24" s="166">
        <v>0</v>
      </c>
      <c r="I24" s="166">
        <f t="shared" si="0"/>
        <v>0</v>
      </c>
      <c r="J24" s="167">
        <v>0</v>
      </c>
      <c r="K24" s="165">
        <f>G24*J24</f>
        <v>0</v>
      </c>
      <c r="L24" s="167">
        <v>0</v>
      </c>
      <c r="M24" s="165">
        <f>G24*L24</f>
        <v>0</v>
      </c>
      <c r="N24" s="168">
        <v>21</v>
      </c>
      <c r="O24" s="169">
        <v>4</v>
      </c>
      <c r="P24" s="14" t="s">
        <v>109</v>
      </c>
    </row>
    <row r="25" spans="2:16" s="180" customFormat="1" ht="12.75" customHeight="1">
      <c r="B25" s="181" t="s">
        <v>59</v>
      </c>
      <c r="D25" s="182" t="s">
        <v>121</v>
      </c>
      <c r="E25" s="182" t="s">
        <v>132</v>
      </c>
      <c r="I25" s="183">
        <f>SUM(I26:I29)</f>
        <v>0</v>
      </c>
      <c r="K25" s="184">
        <f>SUM(K26:K29)</f>
        <v>0</v>
      </c>
      <c r="M25" s="184">
        <f>SUM(M26:M29)</f>
        <v>0.7395</v>
      </c>
      <c r="N25" s="168">
        <v>21</v>
      </c>
      <c r="P25" s="182" t="s">
        <v>105</v>
      </c>
    </row>
    <row r="26" spans="1:16" s="14" customFormat="1" ht="22.5" customHeight="1" outlineLevel="1">
      <c r="A26" s="162" t="s">
        <v>133</v>
      </c>
      <c r="B26" s="162" t="s">
        <v>106</v>
      </c>
      <c r="C26" s="162" t="s">
        <v>107</v>
      </c>
      <c r="D26" s="163" t="s">
        <v>134</v>
      </c>
      <c r="E26" s="164" t="s">
        <v>236</v>
      </c>
      <c r="F26" s="162" t="s">
        <v>108</v>
      </c>
      <c r="G26" s="179">
        <f>G17*0.05</f>
        <v>25.5</v>
      </c>
      <c r="H26" s="166">
        <v>0</v>
      </c>
      <c r="I26" s="166">
        <f>ROUND(G26*H26,2)</f>
        <v>0</v>
      </c>
      <c r="J26" s="167">
        <v>0</v>
      </c>
      <c r="K26" s="165">
        <f>G26*J26</f>
        <v>0</v>
      </c>
      <c r="L26" s="167">
        <v>0.029</v>
      </c>
      <c r="M26" s="165">
        <f>G26*L26</f>
        <v>0.7395</v>
      </c>
      <c r="N26" s="168">
        <v>21</v>
      </c>
      <c r="O26" s="169">
        <v>4</v>
      </c>
      <c r="P26" s="14" t="s">
        <v>109</v>
      </c>
    </row>
    <row r="27" spans="1:16" s="14" customFormat="1" ht="13.5" customHeight="1" outlineLevel="1">
      <c r="A27" s="162" t="s">
        <v>135</v>
      </c>
      <c r="B27" s="162" t="s">
        <v>106</v>
      </c>
      <c r="C27" s="162" t="s">
        <v>107</v>
      </c>
      <c r="D27" s="163" t="s">
        <v>136</v>
      </c>
      <c r="E27" s="164" t="s">
        <v>137</v>
      </c>
      <c r="F27" s="162" t="s">
        <v>138</v>
      </c>
      <c r="G27" s="179">
        <v>3</v>
      </c>
      <c r="H27" s="166">
        <v>0</v>
      </c>
      <c r="I27" s="166">
        <f>ROUND(G27*H27,2)</f>
        <v>0</v>
      </c>
      <c r="J27" s="167">
        <v>0</v>
      </c>
      <c r="K27" s="165">
        <f>G27*J27</f>
        <v>0</v>
      </c>
      <c r="L27" s="167">
        <v>0</v>
      </c>
      <c r="M27" s="165">
        <f>G27*L27</f>
        <v>0</v>
      </c>
      <c r="N27" s="168">
        <v>21</v>
      </c>
      <c r="O27" s="169">
        <v>4</v>
      </c>
      <c r="P27" s="14" t="s">
        <v>109</v>
      </c>
    </row>
    <row r="28" spans="1:16" s="14" customFormat="1" ht="13.5" customHeight="1" outlineLevel="1">
      <c r="A28" s="162" t="s">
        <v>139</v>
      </c>
      <c r="B28" s="162" t="s">
        <v>106</v>
      </c>
      <c r="C28" s="162" t="s">
        <v>107</v>
      </c>
      <c r="D28" s="163" t="s">
        <v>140</v>
      </c>
      <c r="E28" s="164" t="s">
        <v>141</v>
      </c>
      <c r="F28" s="162" t="s">
        <v>138</v>
      </c>
      <c r="G28" s="179">
        <v>3</v>
      </c>
      <c r="H28" s="166">
        <v>0</v>
      </c>
      <c r="I28" s="166">
        <f>ROUND(G28*H28,2)</f>
        <v>0</v>
      </c>
      <c r="J28" s="167">
        <v>0</v>
      </c>
      <c r="K28" s="165">
        <f>G28*J28</f>
        <v>0</v>
      </c>
      <c r="L28" s="167">
        <v>0</v>
      </c>
      <c r="M28" s="165">
        <f>G28*L28</f>
        <v>0</v>
      </c>
      <c r="N28" s="168">
        <v>21</v>
      </c>
      <c r="O28" s="169">
        <v>4</v>
      </c>
      <c r="P28" s="14" t="s">
        <v>109</v>
      </c>
    </row>
    <row r="29" spans="1:16" s="14" customFormat="1" ht="13.5" customHeight="1" outlineLevel="1">
      <c r="A29" s="162" t="s">
        <v>142</v>
      </c>
      <c r="B29" s="162" t="s">
        <v>106</v>
      </c>
      <c r="C29" s="162" t="s">
        <v>107</v>
      </c>
      <c r="D29" s="163" t="s">
        <v>143</v>
      </c>
      <c r="E29" s="164" t="s">
        <v>144</v>
      </c>
      <c r="F29" s="162" t="s">
        <v>138</v>
      </c>
      <c r="G29" s="179">
        <v>3</v>
      </c>
      <c r="H29" s="166">
        <v>0</v>
      </c>
      <c r="I29" s="166">
        <f>ROUND(G29*H29,2)</f>
        <v>0</v>
      </c>
      <c r="J29" s="167">
        <v>0</v>
      </c>
      <c r="K29" s="165">
        <f>G29*J29</f>
        <v>0</v>
      </c>
      <c r="L29" s="167">
        <v>0</v>
      </c>
      <c r="M29" s="165">
        <f>G29*L29</f>
        <v>0</v>
      </c>
      <c r="N29" s="168">
        <v>21</v>
      </c>
      <c r="O29" s="169">
        <v>4</v>
      </c>
      <c r="P29" s="14" t="s">
        <v>109</v>
      </c>
    </row>
    <row r="30" spans="2:16" s="135" customFormat="1" ht="12.75" customHeight="1">
      <c r="B30" s="140" t="s">
        <v>59</v>
      </c>
      <c r="D30" s="141" t="s">
        <v>145</v>
      </c>
      <c r="E30" s="141" t="s">
        <v>146</v>
      </c>
      <c r="G30" s="180"/>
      <c r="I30" s="142">
        <f>SUM(I31:I36)</f>
        <v>0</v>
      </c>
      <c r="K30" s="143">
        <f>SUM(K31:K36)</f>
        <v>1.352</v>
      </c>
      <c r="M30" s="143">
        <f>SUM(M31:M36)</f>
        <v>0</v>
      </c>
      <c r="N30" s="168">
        <v>21</v>
      </c>
      <c r="P30" s="141" t="s">
        <v>105</v>
      </c>
    </row>
    <row r="31" spans="1:16" s="14" customFormat="1" ht="13.5" customHeight="1" outlineLevel="1">
      <c r="A31" s="162" t="s">
        <v>147</v>
      </c>
      <c r="B31" s="162" t="s">
        <v>106</v>
      </c>
      <c r="C31" s="162" t="s">
        <v>107</v>
      </c>
      <c r="D31" s="163" t="s">
        <v>148</v>
      </c>
      <c r="E31" s="164" t="s">
        <v>149</v>
      </c>
      <c r="F31" s="162" t="s">
        <v>108</v>
      </c>
      <c r="G31" s="179">
        <v>520</v>
      </c>
      <c r="H31" s="166">
        <v>0</v>
      </c>
      <c r="I31" s="166">
        <f aca="true" t="shared" si="1" ref="I31:I36">ROUND(G31*H31,2)</f>
        <v>0</v>
      </c>
      <c r="J31" s="167">
        <v>0.002</v>
      </c>
      <c r="K31" s="165">
        <f aca="true" t="shared" si="2" ref="K31:K36">G31*J31</f>
        <v>1.04</v>
      </c>
      <c r="L31" s="167">
        <v>0</v>
      </c>
      <c r="M31" s="165">
        <f aca="true" t="shared" si="3" ref="M31:M36">G31*L31</f>
        <v>0</v>
      </c>
      <c r="N31" s="168">
        <v>21</v>
      </c>
      <c r="O31" s="169">
        <v>4</v>
      </c>
      <c r="P31" s="14" t="s">
        <v>109</v>
      </c>
    </row>
    <row r="32" spans="1:16" s="14" customFormat="1" ht="24" customHeight="1" outlineLevel="1">
      <c r="A32" s="162" t="s">
        <v>150</v>
      </c>
      <c r="B32" s="162" t="s">
        <v>106</v>
      </c>
      <c r="C32" s="162" t="s">
        <v>107</v>
      </c>
      <c r="D32" s="163" t="s">
        <v>151</v>
      </c>
      <c r="E32" s="164" t="s">
        <v>152</v>
      </c>
      <c r="F32" s="162" t="s">
        <v>108</v>
      </c>
      <c r="G32" s="179">
        <f>G31*2</f>
        <v>1040</v>
      </c>
      <c r="H32" s="166">
        <v>0</v>
      </c>
      <c r="I32" s="166">
        <f t="shared" si="1"/>
        <v>0</v>
      </c>
      <c r="J32" s="167">
        <v>0</v>
      </c>
      <c r="K32" s="165">
        <f t="shared" si="2"/>
        <v>0</v>
      </c>
      <c r="L32" s="167">
        <v>0</v>
      </c>
      <c r="M32" s="165">
        <f t="shared" si="3"/>
        <v>0</v>
      </c>
      <c r="N32" s="168">
        <v>21</v>
      </c>
      <c r="O32" s="169">
        <v>4</v>
      </c>
      <c r="P32" s="14" t="s">
        <v>109</v>
      </c>
    </row>
    <row r="33" spans="1:16" s="14" customFormat="1" ht="13.5" customHeight="1" outlineLevel="1">
      <c r="A33" s="162" t="s">
        <v>153</v>
      </c>
      <c r="B33" s="162" t="s">
        <v>106</v>
      </c>
      <c r="C33" s="162" t="s">
        <v>107</v>
      </c>
      <c r="D33" s="163" t="s">
        <v>154</v>
      </c>
      <c r="E33" s="164" t="s">
        <v>155</v>
      </c>
      <c r="F33" s="162" t="s">
        <v>108</v>
      </c>
      <c r="G33" s="179">
        <v>520</v>
      </c>
      <c r="H33" s="166">
        <v>0</v>
      </c>
      <c r="I33" s="166">
        <f t="shared" si="1"/>
        <v>0</v>
      </c>
      <c r="J33" s="167">
        <v>0</v>
      </c>
      <c r="K33" s="165">
        <f t="shared" si="2"/>
        <v>0</v>
      </c>
      <c r="L33" s="167">
        <v>0</v>
      </c>
      <c r="M33" s="165">
        <f t="shared" si="3"/>
        <v>0</v>
      </c>
      <c r="N33" s="168">
        <v>21</v>
      </c>
      <c r="O33" s="169">
        <v>4</v>
      </c>
      <c r="P33" s="14" t="s">
        <v>109</v>
      </c>
    </row>
    <row r="34" spans="1:16" s="14" customFormat="1" ht="13.5" customHeight="1" outlineLevel="1">
      <c r="A34" s="162" t="s">
        <v>156</v>
      </c>
      <c r="B34" s="162" t="s">
        <v>106</v>
      </c>
      <c r="C34" s="162" t="s">
        <v>107</v>
      </c>
      <c r="D34" s="163" t="s">
        <v>157</v>
      </c>
      <c r="E34" s="164" t="s">
        <v>158</v>
      </c>
      <c r="F34" s="162" t="s">
        <v>108</v>
      </c>
      <c r="G34" s="179">
        <v>520</v>
      </c>
      <c r="H34" s="166">
        <v>0</v>
      </c>
      <c r="I34" s="166">
        <f t="shared" si="1"/>
        <v>0</v>
      </c>
      <c r="J34" s="167">
        <v>0</v>
      </c>
      <c r="K34" s="165">
        <f t="shared" si="2"/>
        <v>0</v>
      </c>
      <c r="L34" s="167">
        <v>0</v>
      </c>
      <c r="M34" s="165">
        <f t="shared" si="3"/>
        <v>0</v>
      </c>
      <c r="N34" s="168">
        <v>21</v>
      </c>
      <c r="O34" s="169">
        <v>4</v>
      </c>
      <c r="P34" s="14" t="s">
        <v>109</v>
      </c>
    </row>
    <row r="35" spans="1:16" s="14" customFormat="1" ht="13.5" customHeight="1" outlineLevel="1">
      <c r="A35" s="162" t="s">
        <v>159</v>
      </c>
      <c r="B35" s="162" t="s">
        <v>106</v>
      </c>
      <c r="C35" s="162" t="s">
        <v>107</v>
      </c>
      <c r="D35" s="163" t="s">
        <v>160</v>
      </c>
      <c r="E35" s="164" t="s">
        <v>161</v>
      </c>
      <c r="F35" s="162" t="s">
        <v>108</v>
      </c>
      <c r="G35" s="179">
        <f>G34*60</f>
        <v>31200</v>
      </c>
      <c r="H35" s="166">
        <v>0</v>
      </c>
      <c r="I35" s="166">
        <f t="shared" si="1"/>
        <v>0</v>
      </c>
      <c r="J35" s="167">
        <v>1E-05</v>
      </c>
      <c r="K35" s="165">
        <f t="shared" si="2"/>
        <v>0.312</v>
      </c>
      <c r="L35" s="167">
        <v>0</v>
      </c>
      <c r="M35" s="165">
        <f t="shared" si="3"/>
        <v>0</v>
      </c>
      <c r="N35" s="168">
        <v>21</v>
      </c>
      <c r="O35" s="169">
        <v>4</v>
      </c>
      <c r="P35" s="14" t="s">
        <v>109</v>
      </c>
    </row>
    <row r="36" spans="1:16" s="14" customFormat="1" ht="13.5" customHeight="1" outlineLevel="1">
      <c r="A36" s="162" t="s">
        <v>162</v>
      </c>
      <c r="B36" s="162" t="s">
        <v>106</v>
      </c>
      <c r="C36" s="162" t="s">
        <v>107</v>
      </c>
      <c r="D36" s="163" t="s">
        <v>163</v>
      </c>
      <c r="E36" s="164" t="s">
        <v>164</v>
      </c>
      <c r="F36" s="162" t="s">
        <v>108</v>
      </c>
      <c r="G36" s="179">
        <v>520</v>
      </c>
      <c r="H36" s="166">
        <v>0</v>
      </c>
      <c r="I36" s="166">
        <f t="shared" si="1"/>
        <v>0</v>
      </c>
      <c r="J36" s="167">
        <v>0</v>
      </c>
      <c r="K36" s="165">
        <f t="shared" si="2"/>
        <v>0</v>
      </c>
      <c r="L36" s="167">
        <v>0</v>
      </c>
      <c r="M36" s="165">
        <f t="shared" si="3"/>
        <v>0</v>
      </c>
      <c r="N36" s="168">
        <v>21</v>
      </c>
      <c r="O36" s="169">
        <v>4</v>
      </c>
      <c r="P36" s="14" t="s">
        <v>109</v>
      </c>
    </row>
    <row r="37" spans="2:16" s="135" customFormat="1" ht="12.75" customHeight="1">
      <c r="B37" s="140" t="s">
        <v>59</v>
      </c>
      <c r="D37" s="141" t="s">
        <v>165</v>
      </c>
      <c r="E37" s="141" t="s">
        <v>166</v>
      </c>
      <c r="G37" s="180"/>
      <c r="I37" s="142">
        <f>I38</f>
        <v>0</v>
      </c>
      <c r="K37" s="143">
        <f>K38</f>
        <v>0</v>
      </c>
      <c r="M37" s="143">
        <f>M38</f>
        <v>0</v>
      </c>
      <c r="N37" s="168">
        <v>21</v>
      </c>
      <c r="P37" s="141" t="s">
        <v>105</v>
      </c>
    </row>
    <row r="38" spans="1:16" s="14" customFormat="1" ht="13.5" customHeight="1" outlineLevel="1">
      <c r="A38" s="162" t="s">
        <v>167</v>
      </c>
      <c r="B38" s="162" t="s">
        <v>106</v>
      </c>
      <c r="C38" s="162" t="s">
        <v>107</v>
      </c>
      <c r="D38" s="163" t="s">
        <v>168</v>
      </c>
      <c r="E38" s="164" t="s">
        <v>169</v>
      </c>
      <c r="F38" s="162" t="s">
        <v>138</v>
      </c>
      <c r="G38" s="179">
        <v>1</v>
      </c>
      <c r="H38" s="166">
        <v>0</v>
      </c>
      <c r="I38" s="166">
        <f>ROUND(G38*H38,2)</f>
        <v>0</v>
      </c>
      <c r="J38" s="167">
        <v>0</v>
      </c>
      <c r="K38" s="165">
        <f>G38*J38</f>
        <v>0</v>
      </c>
      <c r="L38" s="167">
        <v>0</v>
      </c>
      <c r="M38" s="165">
        <f>G38*L38</f>
        <v>0</v>
      </c>
      <c r="N38" s="168">
        <v>21</v>
      </c>
      <c r="O38" s="169">
        <v>4</v>
      </c>
      <c r="P38" s="14" t="s">
        <v>109</v>
      </c>
    </row>
    <row r="39" spans="2:16" s="135" customFormat="1" ht="12.75" customHeight="1">
      <c r="B39" s="136" t="s">
        <v>59</v>
      </c>
      <c r="D39" s="137" t="s">
        <v>47</v>
      </c>
      <c r="E39" s="137" t="s">
        <v>170</v>
      </c>
      <c r="G39" s="180"/>
      <c r="I39" s="138">
        <f>I40+I45+I47</f>
        <v>0</v>
      </c>
      <c r="K39" s="139" t="e">
        <f>K40+#REF!+#REF!+K47</f>
        <v>#REF!</v>
      </c>
      <c r="M39" s="139" t="e">
        <f>M40+#REF!+#REF!+M47</f>
        <v>#REF!</v>
      </c>
      <c r="N39" s="168">
        <v>21</v>
      </c>
      <c r="P39" s="137" t="s">
        <v>102</v>
      </c>
    </row>
    <row r="40" spans="2:16" s="135" customFormat="1" ht="12.75" customHeight="1">
      <c r="B40" s="140" t="s">
        <v>59</v>
      </c>
      <c r="D40" s="141" t="s">
        <v>171</v>
      </c>
      <c r="E40" s="141" t="s">
        <v>172</v>
      </c>
      <c r="G40" s="180"/>
      <c r="I40" s="142">
        <f>SUM(I41:I44)</f>
        <v>0</v>
      </c>
      <c r="K40" s="143">
        <f>SUM(K41:K44)</f>
        <v>0.0010720500000000002</v>
      </c>
      <c r="M40" s="143">
        <f>SUM(M41:M44)</f>
        <v>0</v>
      </c>
      <c r="N40" s="168">
        <v>21</v>
      </c>
      <c r="P40" s="141" t="s">
        <v>105</v>
      </c>
    </row>
    <row r="41" spans="1:16" s="14" customFormat="1" ht="13.5" customHeight="1" outlineLevel="1">
      <c r="A41" s="162" t="s">
        <v>173</v>
      </c>
      <c r="B41" s="162" t="s">
        <v>106</v>
      </c>
      <c r="C41" s="162" t="s">
        <v>107</v>
      </c>
      <c r="D41" s="163" t="s">
        <v>174</v>
      </c>
      <c r="E41" s="164" t="s">
        <v>175</v>
      </c>
      <c r="F41" s="162" t="s">
        <v>118</v>
      </c>
      <c r="G41" s="179">
        <v>15</v>
      </c>
      <c r="H41" s="166">
        <v>0</v>
      </c>
      <c r="I41" s="166">
        <f>ROUND(G41*H41,2)</f>
        <v>0</v>
      </c>
      <c r="J41" s="167">
        <v>0</v>
      </c>
      <c r="K41" s="165">
        <f>G41*J41</f>
        <v>0</v>
      </c>
      <c r="L41" s="167">
        <v>0</v>
      </c>
      <c r="M41" s="165">
        <f>G41*L41</f>
        <v>0</v>
      </c>
      <c r="N41" s="168">
        <v>21</v>
      </c>
      <c r="O41" s="169">
        <v>16</v>
      </c>
      <c r="P41" s="14" t="s">
        <v>109</v>
      </c>
    </row>
    <row r="42" spans="1:16" s="14" customFormat="1" ht="13.5" customHeight="1" outlineLevel="1">
      <c r="A42" s="162" t="s">
        <v>176</v>
      </c>
      <c r="B42" s="162" t="s">
        <v>106</v>
      </c>
      <c r="C42" s="162" t="s">
        <v>107</v>
      </c>
      <c r="D42" s="163" t="s">
        <v>191</v>
      </c>
      <c r="E42" s="164" t="s">
        <v>200</v>
      </c>
      <c r="F42" s="162" t="s">
        <v>118</v>
      </c>
      <c r="G42" s="179">
        <v>69</v>
      </c>
      <c r="H42" s="166">
        <v>0</v>
      </c>
      <c r="I42" s="166">
        <f>ROUND(G42*H42,2)</f>
        <v>0</v>
      </c>
      <c r="J42" s="167">
        <v>0</v>
      </c>
      <c r="K42" s="165">
        <f>G42*J42</f>
        <v>0</v>
      </c>
      <c r="L42" s="167">
        <v>0</v>
      </c>
      <c r="M42" s="165">
        <f>G42*L42</f>
        <v>0</v>
      </c>
      <c r="N42" s="168">
        <v>21</v>
      </c>
      <c r="O42" s="169">
        <v>16</v>
      </c>
      <c r="P42" s="14" t="s">
        <v>109</v>
      </c>
    </row>
    <row r="43" spans="1:16" s="14" customFormat="1" ht="24" customHeight="1" outlineLevel="1">
      <c r="A43" s="162" t="s">
        <v>177</v>
      </c>
      <c r="B43" s="162" t="s">
        <v>106</v>
      </c>
      <c r="C43" s="162" t="s">
        <v>107</v>
      </c>
      <c r="D43" s="163" t="s">
        <v>192</v>
      </c>
      <c r="E43" s="164" t="s">
        <v>201</v>
      </c>
      <c r="F43" s="162" t="s">
        <v>125</v>
      </c>
      <c r="G43" s="179">
        <v>12</v>
      </c>
      <c r="H43" s="166">
        <v>0</v>
      </c>
      <c r="I43" s="166">
        <f>ROUND(G43*H43,2)</f>
        <v>0</v>
      </c>
      <c r="J43" s="167">
        <v>0</v>
      </c>
      <c r="K43" s="165">
        <f>G43*J43</f>
        <v>0</v>
      </c>
      <c r="L43" s="167">
        <v>0</v>
      </c>
      <c r="M43" s="165">
        <f>G43*L43</f>
        <v>0</v>
      </c>
      <c r="N43" s="168">
        <v>21</v>
      </c>
      <c r="O43" s="169">
        <v>16</v>
      </c>
      <c r="P43" s="14" t="s">
        <v>109</v>
      </c>
    </row>
    <row r="44" spans="1:16" s="14" customFormat="1" ht="13.5" customHeight="1" outlineLevel="1">
      <c r="A44" s="162" t="s">
        <v>178</v>
      </c>
      <c r="B44" s="162" t="s">
        <v>106</v>
      </c>
      <c r="C44" s="162" t="s">
        <v>107</v>
      </c>
      <c r="D44" s="163" t="s">
        <v>179</v>
      </c>
      <c r="E44" s="164" t="s">
        <v>180</v>
      </c>
      <c r="F44" s="162" t="s">
        <v>118</v>
      </c>
      <c r="G44" s="179">
        <v>15</v>
      </c>
      <c r="H44" s="166">
        <v>0</v>
      </c>
      <c r="I44" s="166">
        <f>ROUND(G44*H44,2)</f>
        <v>0</v>
      </c>
      <c r="J44" s="167">
        <v>7.147E-05</v>
      </c>
      <c r="K44" s="165">
        <f>G44*J44</f>
        <v>0.0010720500000000002</v>
      </c>
      <c r="L44" s="167">
        <v>0</v>
      </c>
      <c r="M44" s="165">
        <f>G44*L44</f>
        <v>0</v>
      </c>
      <c r="N44" s="168">
        <v>21</v>
      </c>
      <c r="O44" s="169">
        <v>16</v>
      </c>
      <c r="P44" s="14" t="s">
        <v>109</v>
      </c>
    </row>
    <row r="45" spans="1:15" s="14" customFormat="1" ht="13.5" customHeight="1">
      <c r="A45" s="135"/>
      <c r="B45" s="140" t="s">
        <v>59</v>
      </c>
      <c r="C45" s="135"/>
      <c r="D45" s="141" t="s">
        <v>213</v>
      </c>
      <c r="E45" s="141" t="s">
        <v>214</v>
      </c>
      <c r="F45" s="135"/>
      <c r="G45" s="180"/>
      <c r="H45" s="135"/>
      <c r="I45" s="142">
        <f>I46</f>
        <v>0</v>
      </c>
      <c r="J45" s="167"/>
      <c r="K45" s="165"/>
      <c r="L45" s="167"/>
      <c r="M45" s="165"/>
      <c r="N45" s="168">
        <v>21</v>
      </c>
      <c r="O45" s="169"/>
    </row>
    <row r="46" spans="1:15" s="14" customFormat="1" ht="13.5" customHeight="1" outlineLevel="1">
      <c r="A46" s="162" t="s">
        <v>215</v>
      </c>
      <c r="B46" s="162" t="s">
        <v>106</v>
      </c>
      <c r="C46" s="162" t="s">
        <v>107</v>
      </c>
      <c r="D46" s="163" t="s">
        <v>216</v>
      </c>
      <c r="E46" s="164" t="s">
        <v>217</v>
      </c>
      <c r="F46" s="162" t="s">
        <v>125</v>
      </c>
      <c r="G46" s="179">
        <v>1</v>
      </c>
      <c r="H46" s="166">
        <v>0</v>
      </c>
      <c r="I46" s="166">
        <f>ROUND(G46*H46,2)</f>
        <v>0</v>
      </c>
      <c r="J46" s="167"/>
      <c r="K46" s="165"/>
      <c r="L46" s="167"/>
      <c r="M46" s="165"/>
      <c r="N46" s="168">
        <v>21</v>
      </c>
      <c r="O46" s="169"/>
    </row>
    <row r="47" spans="2:16" s="135" customFormat="1" ht="12.75" customHeight="1">
      <c r="B47" s="140" t="s">
        <v>59</v>
      </c>
      <c r="D47" s="141" t="s">
        <v>181</v>
      </c>
      <c r="E47" s="141" t="s">
        <v>182</v>
      </c>
      <c r="G47" s="180"/>
      <c r="I47" s="142">
        <f>SUM(I48:I50)</f>
        <v>0</v>
      </c>
      <c r="K47" s="143">
        <f>SUM(K48:K50)</f>
        <v>10</v>
      </c>
      <c r="M47" s="143">
        <f>SUM(M48:M50)</f>
        <v>10</v>
      </c>
      <c r="N47" s="168">
        <v>21</v>
      </c>
      <c r="P47" s="141" t="s">
        <v>105</v>
      </c>
    </row>
    <row r="48" spans="1:16" s="14" customFormat="1" ht="13.5" customHeight="1" outlineLevel="1">
      <c r="A48" s="162" t="s">
        <v>183</v>
      </c>
      <c r="B48" s="162" t="s">
        <v>106</v>
      </c>
      <c r="C48" s="162" t="s">
        <v>107</v>
      </c>
      <c r="D48" s="163" t="s">
        <v>184</v>
      </c>
      <c r="E48" s="164" t="s">
        <v>185</v>
      </c>
      <c r="F48" s="162" t="s">
        <v>125</v>
      </c>
      <c r="G48" s="179">
        <v>15</v>
      </c>
      <c r="H48" s="166">
        <v>0</v>
      </c>
      <c r="I48" s="166">
        <f>ROUND(G48*H48,2)</f>
        <v>0</v>
      </c>
      <c r="J48" s="167">
        <v>0</v>
      </c>
      <c r="K48" s="165">
        <f>G48*J48</f>
        <v>0</v>
      </c>
      <c r="L48" s="167">
        <v>0</v>
      </c>
      <c r="M48" s="165">
        <f>G48*L48</f>
        <v>0</v>
      </c>
      <c r="N48" s="168">
        <v>21</v>
      </c>
      <c r="O48" s="169">
        <v>16</v>
      </c>
      <c r="P48" s="14" t="s">
        <v>109</v>
      </c>
    </row>
    <row r="49" spans="1:16" s="14" customFormat="1" ht="13.5" customHeight="1" outlineLevel="1">
      <c r="A49" s="162" t="s">
        <v>219</v>
      </c>
      <c r="B49" s="162" t="s">
        <v>106</v>
      </c>
      <c r="C49" s="162" t="s">
        <v>107</v>
      </c>
      <c r="D49" s="163" t="s">
        <v>184</v>
      </c>
      <c r="E49" s="164" t="s">
        <v>220</v>
      </c>
      <c r="F49" s="162" t="s">
        <v>125</v>
      </c>
      <c r="G49" s="179">
        <v>10</v>
      </c>
      <c r="H49" s="166">
        <v>0</v>
      </c>
      <c r="I49" s="166">
        <f>ROUND(G49*H49,2)</f>
        <v>0</v>
      </c>
      <c r="J49" s="167">
        <v>1</v>
      </c>
      <c r="K49" s="165">
        <f>G49*J49</f>
        <v>10</v>
      </c>
      <c r="L49" s="167">
        <v>1</v>
      </c>
      <c r="M49" s="165">
        <f>G49*L49</f>
        <v>10</v>
      </c>
      <c r="N49" s="168">
        <v>21</v>
      </c>
      <c r="O49" s="169">
        <v>17</v>
      </c>
      <c r="P49" s="14" t="s">
        <v>111</v>
      </c>
    </row>
    <row r="50" spans="1:15" s="14" customFormat="1" ht="13.5" customHeight="1" outlineLevel="1">
      <c r="A50" s="162" t="s">
        <v>187</v>
      </c>
      <c r="B50" s="162" t="s">
        <v>106</v>
      </c>
      <c r="C50" s="162" t="s">
        <v>107</v>
      </c>
      <c r="D50" s="163" t="s">
        <v>188</v>
      </c>
      <c r="E50" s="164" t="s">
        <v>218</v>
      </c>
      <c r="F50" s="162" t="s">
        <v>186</v>
      </c>
      <c r="G50" s="179">
        <v>1</v>
      </c>
      <c r="H50" s="166">
        <v>0</v>
      </c>
      <c r="I50" s="178">
        <f>ROUND(G50*H50,2)</f>
        <v>0</v>
      </c>
      <c r="J50" s="167">
        <v>0</v>
      </c>
      <c r="K50" s="165">
        <f>G50*J50</f>
        <v>0</v>
      </c>
      <c r="L50" s="167">
        <v>0</v>
      </c>
      <c r="M50" s="165">
        <f>G50*L50</f>
        <v>0</v>
      </c>
      <c r="N50" s="168">
        <v>21</v>
      </c>
      <c r="O50" s="169"/>
    </row>
    <row r="51" spans="5:13" s="144" customFormat="1" ht="12.75" customHeight="1">
      <c r="E51" s="145" t="s">
        <v>84</v>
      </c>
      <c r="I51" s="146">
        <f>I14+I39</f>
        <v>0</v>
      </c>
      <c r="K51" s="147" t="e">
        <f>K14+K39</f>
        <v>#REF!</v>
      </c>
      <c r="M51" s="147" t="e">
        <f>M14+M39</f>
        <v>#REF!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1200" verticalDpi="12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Hornych</cp:lastModifiedBy>
  <dcterms:created xsi:type="dcterms:W3CDTF">2012-03-27T12:37:25Z</dcterms:created>
  <dcterms:modified xsi:type="dcterms:W3CDTF">2013-05-31T05:36:51Z</dcterms:modified>
  <cp:category/>
  <cp:version/>
  <cp:contentType/>
  <cp:contentStatus/>
</cp:coreProperties>
</file>