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95" windowWidth="16740" windowHeight="5850" tabRatio="656" activeTab="3"/>
  </bookViews>
  <sheets>
    <sheet name="Krycí list" sheetId="1" r:id="rId1"/>
    <sheet name="Rekapitulace" sheetId="2" r:id="rId2"/>
    <sheet name="západ.fasáda ke skleníku" sheetId="3" r:id="rId3"/>
    <sheet name="Severní fasáda do ulice" sheetId="4" r:id="rId4"/>
    <sheet name="severní fasáda do ulice přístav" sheetId="5" r:id="rId5"/>
    <sheet name="#Figury" sheetId="6" state="hidden" r:id="rId6"/>
  </sheets>
  <definedNames/>
  <calcPr fullCalcOnLoad="1"/>
</workbook>
</file>

<file path=xl/sharedStrings.xml><?xml version="1.0" encoding="utf-8"?>
<sst xmlns="http://schemas.openxmlformats.org/spreadsheetml/2006/main" count="941" uniqueCount="236">
  <si>
    <t>KRYCÍ LIST ROZPOČTU</t>
  </si>
  <si>
    <t>Název stavby</t>
  </si>
  <si>
    <t>JKSO</t>
  </si>
  <si>
    <t xml:space="preserve"> </t>
  </si>
  <si>
    <t>Kód stavby</t>
  </si>
  <si>
    <t>P2012-001</t>
  </si>
  <si>
    <t>Název objektu</t>
  </si>
  <si>
    <t>Rozpocet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</si>
  <si>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</si>
  <si>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</si>
  <si>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</si>
  <si>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</si>
  <si>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</si>
  <si>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</si>
  <si>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</si>
  <si>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</si>
  <si>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</si>
  <si>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</si>
  <si>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</si>
  <si>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</si>
  <si>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</si>
  <si>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</si>
  <si>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</si>
  <si>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27.03.2012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</si>
  <si>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</si>
  <si>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</si>
  <si>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</si>
  <si>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</si>
  <si>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</si>
  <si>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</si>
  <si>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</si>
  <si>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</si>
  <si>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</si>
  <si>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</si>
  <si>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</si>
  <si>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</si>
  <si>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</si>
  <si>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</si>
  <si>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</si>
  <si>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</si>
  <si>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</si>
  <si>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</si>
  <si>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</si>
  <si>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</si>
  <si>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</si>
  <si>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</si>
  <si>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</si>
  <si>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</si>
  <si>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</si>
  <si>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</si>
  <si>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</si>
  <si>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</si>
  <si>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</si>
  <si>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</si>
  <si>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</si>
  <si>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</si>
  <si>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</si>
  <si>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</si>
  <si>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</si>
  <si>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</si>
  <si>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</si>
  <si>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</si>
  <si>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</si>
  <si>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</si>
  <si>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</si>
  <si>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</si>
  <si>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</si>
  <si>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</si>
  <si>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</si>
  <si>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</si>
  <si>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</si>
  <si>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</si>
  <si>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</si>
  <si>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</si>
  <si>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</si>
  <si>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</si>
  <si>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</si>
  <si>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</si>
  <si>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</si>
  <si>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</si>
  <si>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</si>
  <si>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</si>
  <si>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</si>
  <si>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</si>
  <si>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</si>
  <si>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</si>
  <si>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</si>
  <si>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</si>
  <si>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</si>
  <si>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</si>
  <si>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</si>
  <si>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</si>
  <si>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</si>
  <si>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</si>
  <si>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</si>
  <si>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</si>
  <si>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</si>
  <si>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</si>
  <si>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</si>
  <si>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</si>
  <si>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</si>
  <si>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</si>
  <si>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</si>
  <si>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62</t>
  </si>
  <si>
    <t>Úprava povrchů vnější</t>
  </si>
  <si>
    <t>1</t>
  </si>
  <si>
    <t>K</t>
  </si>
  <si>
    <t>PK</t>
  </si>
  <si>
    <t>m2</t>
  </si>
  <si>
    <t>2</t>
  </si>
  <si>
    <t>622903130R</t>
  </si>
  <si>
    <t>3</t>
  </si>
  <si>
    <t>4</t>
  </si>
  <si>
    <t>622426121</t>
  </si>
  <si>
    <t>5</t>
  </si>
  <si>
    <t>622426521</t>
  </si>
  <si>
    <t>7</t>
  </si>
  <si>
    <t>622427729R</t>
  </si>
  <si>
    <t>mb</t>
  </si>
  <si>
    <t>8</t>
  </si>
  <si>
    <t>622427730R</t>
  </si>
  <si>
    <t>9</t>
  </si>
  <si>
    <t>622427731R</t>
  </si>
  <si>
    <t>10</t>
  </si>
  <si>
    <t>622427731R.1</t>
  </si>
  <si>
    <t>ks</t>
  </si>
  <si>
    <t>12</t>
  </si>
  <si>
    <t>622611132</t>
  </si>
  <si>
    <t>Nátěr vápenný  dvojvrstvý</t>
  </si>
  <si>
    <t>622902111R</t>
  </si>
  <si>
    <t>Ostatní konstrukce a práce-bourání</t>
  </si>
  <si>
    <t>978015361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</si>
  <si>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</si>
  <si>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</si>
  <si>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</si>
  <si>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</si>
  <si>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</si>
  <si>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</si>
  <si>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nakládka a odvoz suti, ekologická likvidace</t>
  </si>
  <si>
    <t>94</t>
  </si>
  <si>
    <t>Lešení a stavební výtahy</t>
  </si>
  <si>
    <t>941941032</t>
  </si>
  <si>
    <t>Montáž lešení jednořadového s podlahami š do 1 m v do 30 m</t>
  </si>
  <si>
    <t>941941192</t>
  </si>
  <si>
    <t>Příplatek k lešení jednořadovému s podlahami š do 1 m v do 30 m za první a ZKD měsíc použití</t>
  </si>
  <si>
    <t>941941832</t>
  </si>
  <si>
    <t>Demontáž lešení jednořadového s podlahami š do 1 m v do 30 m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</si>
  <si>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</si>
  <si>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</si>
  <si>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</si>
  <si>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</si>
  <si>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</si>
  <si>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umělých vláken</t>
  </si>
  <si>
    <t>99</t>
  </si>
  <si>
    <t>Přesun hmot</t>
  </si>
  <si>
    <t>998011004</t>
  </si>
  <si>
    <t>Přesun hmot pro budovy zděné v do 36 m</t>
  </si>
  <si>
    <t>Práce a dodávky PSV</t>
  </si>
  <si>
    <t>764</t>
  </si>
  <si>
    <t>Konstrukce klempířské</t>
  </si>
  <si>
    <t>764454803</t>
  </si>
  <si>
    <t>764455203</t>
  </si>
  <si>
    <t>767</t>
  </si>
  <si>
    <t>Konstrukce zámečnické</t>
  </si>
  <si>
    <t>767000001R</t>
  </si>
  <si>
    <t>kpl</t>
  </si>
  <si>
    <t>767000001R.2</t>
  </si>
  <si>
    <t>Přírodovědecká fakulta UK</t>
  </si>
  <si>
    <t>764001</t>
  </si>
  <si>
    <t>764002</t>
  </si>
  <si>
    <t xml:space="preserve">Ostatní </t>
  </si>
  <si>
    <t>014</t>
  </si>
  <si>
    <t>Oprava vnějších omítek hladkých - sokl - poškození do 15 %</t>
  </si>
  <si>
    <t>Omytí fasády včetně soklu vodou</t>
  </si>
  <si>
    <t>Příplatek - tažené profily, soklová římsa - poškození do 20 % -  štukatérská oprava</t>
  </si>
  <si>
    <t>Příplatek - tažené profily a štukové prvky - šambrány - poškození do 20 % -  štukatérská oprava</t>
  </si>
  <si>
    <t>kontrola a případné drobné opravy žlabů a oplechování hrany střechy</t>
  </si>
  <si>
    <t>Otlučení vnějších omítek MV v plochách  na římsách - rozsah do 10 %</t>
  </si>
  <si>
    <t>Příplatek - tažené profily - kordonová římsa - poškození do 10 % -  štukatérská oprava</t>
  </si>
  <si>
    <t>zpevnění a injektáže štukových prvků a omítkových ploch</t>
  </si>
  <si>
    <t>jižní trakt jižní fasáda</t>
  </si>
  <si>
    <t>rekapitulace ZRN jednotlivých fasád</t>
  </si>
  <si>
    <t>Benátská 433/2</t>
  </si>
  <si>
    <t>Botanický ústav Přírodovědecké fakulty Univerzity Karlovy</t>
  </si>
  <si>
    <t xml:space="preserve">vnější fasády objektu </t>
  </si>
  <si>
    <t>západní trakt západní fasáda</t>
  </si>
  <si>
    <t>011</t>
  </si>
  <si>
    <t>629991011</t>
  </si>
  <si>
    <t xml:space="preserve">Zakrytí výplní otvorů  fólií </t>
  </si>
  <si>
    <t>oprava štukových prvků středové edikuly (zrušený vstup)</t>
  </si>
  <si>
    <t xml:space="preserve">Očištění a nátěr plechových dvířek </t>
  </si>
  <si>
    <t>Očištění a nátěr mřížek VZT</t>
  </si>
  <si>
    <t>Příplatek - tažené profily - korunní římsa - poškození do 10 % -  štukatérská oprava, doplnění chybějících a poškozenných mutul</t>
  </si>
  <si>
    <t>764003</t>
  </si>
  <si>
    <t>kontrola a případné drobné opravy oplechování kordonové římsy</t>
  </si>
  <si>
    <t>6</t>
  </si>
  <si>
    <t>11</t>
  </si>
  <si>
    <t xml:space="preserve">jižní  fasáda jižní přístavby </t>
  </si>
  <si>
    <t>622903130R.1</t>
  </si>
  <si>
    <t>622454522</t>
  </si>
  <si>
    <t>Demontáž stávajících svodů (demontáž trouby kruhové průměr 150 mm)</t>
  </si>
  <si>
    <t>Zpětná montáž svodů (montáž Pz odpad trouby kruhové D 150 mm)</t>
  </si>
  <si>
    <t>Otlučení vnějších omítek MV v plochách  na římsách - rozsah do 30 %</t>
  </si>
  <si>
    <t>Oprava vnějších omítek štukových MV nebo MVC členitosti VI v rozsahu do 50 % ( štukatérsky provedené ruční dočištění a opravy profilů vnějších omítek profilovaných bosovaných  1NP )</t>
  </si>
  <si>
    <t>Oprava vnějších omítek štukových MV nebo MVC členitosti VI,  poškození do 20 % (oprava vnějších bosáží hladkých - 2.NP a 3.NP)</t>
  </si>
  <si>
    <t>Očištění a nátěr mříží soklových oken</t>
  </si>
  <si>
    <t>dodávka a osazení hrotů proti holubům na šikmé části svodů pod korunní římsou</t>
  </si>
  <si>
    <t>767000001R.1</t>
  </si>
  <si>
    <t>Očištění a nátěr mříží a sítí soklových  oken</t>
  </si>
  <si>
    <t>oprava štukových prvků středové edikuly ( vstup)</t>
  </si>
  <si>
    <t>13</t>
  </si>
  <si>
    <t>Očištění a doplnění kamenných stupňů vstupu a kam. madla, vč opravy zídek</t>
  </si>
  <si>
    <t>příplatek za stavbu lešení na střešní konstrukci</t>
  </si>
  <si>
    <t>622426522.1</t>
  </si>
  <si>
    <t>Oprava omítek zdí a obrub anglických dvorků</t>
  </si>
  <si>
    <t>Očištění a nátěr mříží anglických dvorků</t>
  </si>
  <si>
    <t>západní trakt severní fasáda</t>
  </si>
  <si>
    <t>severní přístavba severní fasáda</t>
  </si>
  <si>
    <t>Oprava vnějších omítek štukových MV nebo MVC členitosti VI v rozsahu do 50 % ( štukatérsky provedené ruční dočištění a opravy rustik 1NP a 2NP )</t>
  </si>
  <si>
    <t>Oprava vnějších omítek štukových MV nebo MVC členitosti VI,  poškození do 20 % (oprava omtek hladkých - 2.NP a 3.NP)</t>
  </si>
  <si>
    <t>Příplatek - tažené profily, řmsa trnože - poškození do 20 % -  štukatérská oprava</t>
  </si>
  <si>
    <t>Příplatek - tažené profily - nadokenní římsa 3NP - poškození do 20 % -  štukatérská oprava, doplnění chybějících a poškozenných částí</t>
  </si>
  <si>
    <t>Příplatek - tažené profily - korunní římsa spojovacího křídla - poškození do 10 % -  štukatérská oprava, doplnění chybějících a poškozenných částí</t>
  </si>
  <si>
    <t>Příplatek - tažené profily - korunní římsa východního křídla - poškození do 20 % -  štukatérská oprava, doplnění chybějících a poškozenných částí</t>
  </si>
  <si>
    <t>Příplatek - tažené profily a štukové prvky - parapety, fuprafenestry - poškození do 20 % -  štukatérská oprava</t>
  </si>
  <si>
    <t>Oprava omítek, zdí a obrub anglických dvorků</t>
  </si>
  <si>
    <t>kontrola a případné drobné opravy oplechování  říms</t>
  </si>
  <si>
    <t>Očištění a nátěr mříží a sítí  oken 1NP</t>
  </si>
  <si>
    <t>Kontrola a drobné opravy zastřešení anglických dvorků vč nátěru</t>
  </si>
  <si>
    <t>767000001R.3</t>
  </si>
  <si>
    <t>Oprava severní uliční fasády a západního průčelí objektu Benátská 2</t>
  </si>
  <si>
    <t>Kučera</t>
  </si>
  <si>
    <t>kontrola a případné výměny parapetních plechů</t>
  </si>
  <si>
    <t>Zasekání povrchových vedení po celé délce čelního portálu</t>
  </si>
  <si>
    <t>bm</t>
  </si>
  <si>
    <t>truhlářské opravy a nátěr vstupních dveří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</si>
</sst>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166" fontId="17" fillId="0" borderId="0" xfId="0" applyNumberFormat="1" applyFont="1" applyFill="1" applyAlignment="1" applyProtection="1">
      <alignment horizontal="right" vertical="center"/>
      <protection/>
    </xf>
    <xf numFmtId="168" fontId="17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G32" sqref="G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2" t="s">
        <v>230</v>
      </c>
      <c r="F5" s="193"/>
      <c r="G5" s="193"/>
      <c r="H5" s="193"/>
      <c r="I5" s="193"/>
      <c r="J5" s="194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95" t="s">
        <v>183</v>
      </c>
      <c r="F7" s="196"/>
      <c r="G7" s="196"/>
      <c r="H7" s="196"/>
      <c r="I7" s="196"/>
      <c r="J7" s="197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7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8" t="s">
        <v>184</v>
      </c>
      <c r="F9" s="199"/>
      <c r="G9" s="199"/>
      <c r="H9" s="199"/>
      <c r="I9" s="199"/>
      <c r="J9" s="200"/>
      <c r="K9" s="14"/>
      <c r="L9" s="14"/>
      <c r="M9" s="14"/>
      <c r="N9" s="14"/>
      <c r="O9" s="14" t="s">
        <v>11</v>
      </c>
      <c r="P9" s="201" t="s">
        <v>182</v>
      </c>
      <c r="Q9" s="199"/>
      <c r="R9" s="200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167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231</v>
      </c>
      <c r="H31" s="36"/>
      <c r="I31" s="37"/>
      <c r="J31" s="14"/>
      <c r="K31" s="14"/>
      <c r="L31" s="14"/>
      <c r="M31" s="14"/>
      <c r="N31" s="14"/>
      <c r="O31" s="38" t="s">
        <v>23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24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25</v>
      </c>
      <c r="B34" s="48"/>
      <c r="C34" s="48"/>
      <c r="D34" s="49"/>
      <c r="E34" s="50" t="s">
        <v>26</v>
      </c>
      <c r="F34" s="49"/>
      <c r="G34" s="50" t="s">
        <v>27</v>
      </c>
      <c r="H34" s="48"/>
      <c r="I34" s="49"/>
      <c r="J34" s="50" t="s">
        <v>28</v>
      </c>
      <c r="K34" s="48"/>
      <c r="L34" s="50" t="s">
        <v>29</v>
      </c>
      <c r="M34" s="48"/>
      <c r="N34" s="48"/>
      <c r="O34" s="49"/>
      <c r="P34" s="50" t="s">
        <v>30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31</v>
      </c>
      <c r="F36" s="44"/>
      <c r="G36" s="44"/>
      <c r="H36" s="44"/>
      <c r="I36" s="44"/>
      <c r="J36" s="61" t="s">
        <v>32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33</v>
      </c>
      <c r="B37" s="63"/>
      <c r="C37" s="64" t="s">
        <v>34</v>
      </c>
      <c r="D37" s="65"/>
      <c r="E37" s="65"/>
      <c r="F37" s="66"/>
      <c r="G37" s="62" t="s">
        <v>35</v>
      </c>
      <c r="H37" s="67"/>
      <c r="I37" s="64" t="s">
        <v>36</v>
      </c>
      <c r="J37" s="65"/>
      <c r="K37" s="65"/>
      <c r="L37" s="62" t="s">
        <v>37</v>
      </c>
      <c r="M37" s="67"/>
      <c r="N37" s="64" t="s">
        <v>38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39</v>
      </c>
      <c r="C38" s="17"/>
      <c r="D38" s="70" t="s">
        <v>40</v>
      </c>
      <c r="E38" s="71">
        <f>SUMIF('Severní fasáda do ulice'!O5:O58,8,'Severní fasáda do ulice'!I5:I58)</f>
        <v>0</v>
      </c>
      <c r="F38" s="72"/>
      <c r="G38" s="68">
        <v>8</v>
      </c>
      <c r="H38" s="73" t="s">
        <v>41</v>
      </c>
      <c r="I38" s="30"/>
      <c r="J38" s="74">
        <v>0</v>
      </c>
      <c r="K38" s="75"/>
      <c r="L38" s="68">
        <v>13</v>
      </c>
      <c r="M38" s="28" t="s">
        <v>42</v>
      </c>
      <c r="N38" s="36"/>
      <c r="O38" s="36"/>
      <c r="P38" s="76">
        <f>M48</f>
        <v>15</v>
      </c>
      <c r="Q38" s="77" t="s">
        <v>43</v>
      </c>
      <c r="R38" s="71">
        <f>E44*0.03</f>
        <v>4.502609999999999E-05</v>
      </c>
      <c r="S38" s="72"/>
    </row>
    <row r="39" spans="1:19" ht="20.25" customHeight="1">
      <c r="A39" s="68">
        <v>2</v>
      </c>
      <c r="B39" s="78"/>
      <c r="C39" s="33"/>
      <c r="D39" s="70" t="s">
        <v>44</v>
      </c>
      <c r="E39" s="71">
        <f>Rekapitulace!C14</f>
        <v>0</v>
      </c>
      <c r="F39" s="72"/>
      <c r="G39" s="68">
        <v>9</v>
      </c>
      <c r="H39" s="14" t="s">
        <v>45</v>
      </c>
      <c r="I39" s="70"/>
      <c r="J39" s="74">
        <v>0</v>
      </c>
      <c r="K39" s="75"/>
      <c r="L39" s="68">
        <v>14</v>
      </c>
      <c r="M39" s="28" t="s">
        <v>46</v>
      </c>
      <c r="N39" s="36"/>
      <c r="O39" s="36"/>
      <c r="P39" s="76">
        <f>M48</f>
        <v>15</v>
      </c>
      <c r="Q39" s="77" t="s">
        <v>43</v>
      </c>
      <c r="R39" s="71">
        <f>E44*0.035</f>
        <v>5.253045E-05</v>
      </c>
      <c r="S39" s="72"/>
    </row>
    <row r="40" spans="1:19" ht="20.25" customHeight="1">
      <c r="A40" s="68">
        <v>3</v>
      </c>
      <c r="B40" s="69" t="s">
        <v>47</v>
      </c>
      <c r="C40" s="17"/>
      <c r="D40" s="70" t="s">
        <v>40</v>
      </c>
      <c r="E40" s="71">
        <f>SUMIF('Severní fasáda do ulice'!O11:O58,32,'Severní fasáda do ulice'!I11:I58)</f>
        <v>0</v>
      </c>
      <c r="F40" s="72"/>
      <c r="G40" s="68">
        <v>10</v>
      </c>
      <c r="H40" s="73" t="s">
        <v>48</v>
      </c>
      <c r="I40" s="30"/>
      <c r="J40" s="74">
        <v>0</v>
      </c>
      <c r="K40" s="75"/>
      <c r="L40" s="68">
        <v>15</v>
      </c>
      <c r="M40" s="28" t="s">
        <v>49</v>
      </c>
      <c r="N40" s="36"/>
      <c r="O40" s="36"/>
      <c r="P40" s="76">
        <f>M48</f>
        <v>15</v>
      </c>
      <c r="Q40" s="77" t="s">
        <v>43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44</v>
      </c>
      <c r="E41" s="71">
        <f>Rekapitulace!C31</f>
        <v>0.0015008699999999999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50</v>
      </c>
      <c r="N41" s="36"/>
      <c r="O41" s="36"/>
      <c r="P41" s="76">
        <f>M48</f>
        <v>15</v>
      </c>
      <c r="Q41" s="77" t="s">
        <v>43</v>
      </c>
      <c r="R41" s="71">
        <v>0</v>
      </c>
      <c r="S41" s="72"/>
    </row>
    <row r="42" spans="1:19" ht="18.75" customHeight="1">
      <c r="A42" s="68">
        <v>5</v>
      </c>
      <c r="B42" s="69" t="s">
        <v>51</v>
      </c>
      <c r="C42" s="17"/>
      <c r="D42" s="70" t="s">
        <v>40</v>
      </c>
      <c r="E42" s="71">
        <f>SUMIF('Severní fasáda do ulice'!O13:O58,256,'Severní fasáda do ulice'!I13:I58)</f>
        <v>0</v>
      </c>
      <c r="F42" s="72"/>
      <c r="G42" s="79"/>
      <c r="H42" s="36"/>
      <c r="I42" s="30"/>
      <c r="J42" s="80"/>
      <c r="K42" s="75"/>
      <c r="L42" s="68">
        <v>17</v>
      </c>
      <c r="M42" s="189" t="s">
        <v>170</v>
      </c>
      <c r="N42" s="190"/>
      <c r="O42" s="190"/>
      <c r="P42" s="190"/>
      <c r="Q42" s="191"/>
      <c r="R42" s="71"/>
      <c r="S42" s="72"/>
    </row>
    <row r="43" spans="1:19" ht="20.25" customHeight="1">
      <c r="A43" s="68">
        <v>6</v>
      </c>
      <c r="B43" s="78"/>
      <c r="C43" s="33"/>
      <c r="D43" s="70" t="s">
        <v>44</v>
      </c>
      <c r="E43" s="71">
        <f>SUMIF('Severní fasáda do ulice'!O14:O58,64,'Severní fasáda do ulice'!I14:I58)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f>SUMIF('Severní fasáda do ulice'!O14:O58,1024,'Severní fasáda do ulice'!I14:I58)</f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SUM(E38:E43)</f>
        <v>0.0015008699999999999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9.755655E-05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SUMIF('Severní fasáda do ulice'!O14:O58,512,'Severní fasáda do ulice'!I14:I58)</f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M48</f>
        <v>15</v>
      </c>
      <c r="L45" s="86">
        <v>22</v>
      </c>
      <c r="M45" s="87" t="s">
        <v>58</v>
      </c>
      <c r="N45" s="88"/>
      <c r="O45" s="88"/>
      <c r="P45" s="88"/>
      <c r="Q45" s="89"/>
      <c r="R45" s="90">
        <f>SUMIF('Severní fasáda do ulice'!O14:O58,"&lt;4",'Severní fasáda do ulice'!I14:I58)+SUMIF('Severní fasáda do ulice'!O14:O58,"&gt;1024",'Severní fasáda do ulice'!I14:I58)</f>
        <v>0</v>
      </c>
      <c r="S45" s="42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0.0015984265499999998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15</v>
      </c>
      <c r="N48" s="33" t="s">
        <v>43</v>
      </c>
      <c r="O48" s="101"/>
      <c r="P48" s="36" t="s">
        <v>64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17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43</v>
      </c>
      <c r="O49" s="101">
        <f>R47-O48</f>
        <v>0</v>
      </c>
      <c r="P49" s="36" t="s">
        <v>64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5">
    <mergeCell ref="M42:Q42"/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9"/>
  <sheetViews>
    <sheetView showGridLines="0" zoomScalePageLayoutView="0" workbookViewId="0" topLeftCell="A1">
      <pane ySplit="13" topLeftCell="A32" activePane="bottomLeft" state="frozen"/>
      <selection pane="topLeft" activeCell="A1" sqref="A1"/>
      <selection pane="bottomLeft" activeCell="C21" sqref="C21"/>
    </sheetView>
  </sheetViews>
  <sheetFormatPr defaultColWidth="9.140625" defaultRowHeight="12.75" customHeight="1" outlineLevelRow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71</v>
      </c>
      <c r="B1" s="118"/>
      <c r="C1" s="118"/>
      <c r="D1" s="118"/>
      <c r="E1" s="118"/>
    </row>
    <row r="2" spans="1:5" ht="12" customHeight="1">
      <c r="A2" s="119" t="s">
        <v>72</v>
      </c>
      <c r="B2" s="120" t="str">
        <f>'Krycí list'!E5</f>
        <v>Oprava severní uliční fasády a západního průčelí objektu Benátská 2</v>
      </c>
      <c r="C2" s="121"/>
      <c r="D2" s="121"/>
      <c r="E2" s="121"/>
    </row>
    <row r="3" spans="1:5" ht="12" customHeight="1">
      <c r="A3" s="119" t="s">
        <v>73</v>
      </c>
      <c r="B3" s="120" t="str">
        <f>'Krycí list'!E7</f>
        <v>Botanický ústav Přírodovědecké fakulty Univerzity Karlovy</v>
      </c>
      <c r="C3" s="122"/>
      <c r="D3" s="120"/>
      <c r="E3" s="123"/>
    </row>
    <row r="4" spans="1:5" ht="12" customHeight="1">
      <c r="A4" s="119" t="s">
        <v>74</v>
      </c>
      <c r="B4" s="120" t="str">
        <f>'Krycí list'!E9</f>
        <v>vnější fasády objektu </v>
      </c>
      <c r="C4" s="122"/>
      <c r="D4" s="120"/>
      <c r="E4" s="123"/>
    </row>
    <row r="5" spans="1:5" ht="12" customHeight="1">
      <c r="A5" s="120" t="s">
        <v>75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76</v>
      </c>
      <c r="B7" s="120" t="str">
        <f>'Krycí list'!E26</f>
        <v>Přírodovědecká fakulta UK</v>
      </c>
      <c r="C7" s="122"/>
      <c r="D7" s="120"/>
      <c r="E7" s="123"/>
    </row>
    <row r="8" spans="1:5" ht="12" customHeight="1">
      <c r="A8" s="120" t="s">
        <v>77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78</v>
      </c>
      <c r="B9" s="120" t="s">
        <v>23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79</v>
      </c>
      <c r="B11" s="125" t="s">
        <v>80</v>
      </c>
      <c r="C11" s="126" t="s">
        <v>81</v>
      </c>
      <c r="D11" s="127" t="s">
        <v>82</v>
      </c>
      <c r="E11" s="126" t="s">
        <v>83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'Severní fasáda do ulice'!D14</f>
        <v>HSV</v>
      </c>
      <c r="B14" s="137" t="str">
        <f>'Severní fasáda do ulice'!E14</f>
        <v>Práce a dodávky HSV</v>
      </c>
      <c r="C14" s="138">
        <f>C15+C19+C23+C27</f>
        <v>0</v>
      </c>
      <c r="D14" s="139">
        <f>'Severní fasáda do ulice'!K14</f>
        <v>18.524097003000005</v>
      </c>
      <c r="E14" s="139">
        <f>'Severní fasáda do ulice'!M14</f>
        <v>1.0295</v>
      </c>
    </row>
    <row r="15" spans="1:5" s="135" customFormat="1" ht="12.75" customHeight="1">
      <c r="A15" s="140" t="str">
        <f>'Severní fasáda do ulice'!D15</f>
        <v>62</v>
      </c>
      <c r="B15" s="141" t="str">
        <f>'Severní fasáda do ulice'!E15</f>
        <v>Úprava povrchů vnější</v>
      </c>
      <c r="C15" s="142">
        <f>SUM(C16:E18)</f>
        <v>0</v>
      </c>
      <c r="D15" s="143">
        <f>'Severní fasáda do ulice'!K15</f>
        <v>17.517897003000005</v>
      </c>
      <c r="E15" s="143">
        <f>'Severní fasáda do ulice'!M15</f>
        <v>0</v>
      </c>
    </row>
    <row r="16" spans="2:5" s="135" customFormat="1" ht="12.75" customHeight="1" outlineLevel="1">
      <c r="B16" s="170" t="s">
        <v>185</v>
      </c>
      <c r="C16" s="171">
        <f>'západ.fasáda ke skleníku'!I15</f>
        <v>0</v>
      </c>
      <c r="D16" s="143"/>
      <c r="E16" s="143"/>
    </row>
    <row r="17" spans="2:5" s="135" customFormat="1" ht="12.75" customHeight="1" outlineLevel="1">
      <c r="B17" s="170" t="s">
        <v>216</v>
      </c>
      <c r="C17" s="171">
        <f>'Severní fasáda do ulice'!I15</f>
        <v>0</v>
      </c>
      <c r="D17" s="143"/>
      <c r="E17" s="143"/>
    </row>
    <row r="18" spans="2:5" s="135" customFormat="1" ht="12.75" customHeight="1" outlineLevel="1">
      <c r="B18" s="170" t="s">
        <v>217</v>
      </c>
      <c r="C18" s="171">
        <f>'severní fasáda do ulice přístav'!I15</f>
        <v>0</v>
      </c>
      <c r="D18" s="143"/>
      <c r="E18" s="143"/>
    </row>
    <row r="19" spans="1:5" s="135" customFormat="1" ht="12.75" customHeight="1">
      <c r="A19" s="140" t="str">
        <f>'Severní fasáda do ulice'!D30</f>
        <v>9</v>
      </c>
      <c r="B19" s="141" t="str">
        <f>'Severní fasáda do ulice'!E30</f>
        <v>Ostatní konstrukce a práce-bourání</v>
      </c>
      <c r="C19" s="142">
        <f>SUM(C20:C22)</f>
        <v>0</v>
      </c>
      <c r="D19" s="143">
        <f>'Severní fasáda do ulice'!K30</f>
        <v>0</v>
      </c>
      <c r="E19" s="143">
        <f>'Severní fasáda do ulice'!M30</f>
        <v>1.0295</v>
      </c>
    </row>
    <row r="20" spans="1:5" s="135" customFormat="1" ht="12.75" customHeight="1" outlineLevel="1">
      <c r="A20" s="140"/>
      <c r="B20" s="170" t="s">
        <v>185</v>
      </c>
      <c r="C20" s="171">
        <f>'západ.fasáda ke skleníku'!I28</f>
        <v>0</v>
      </c>
      <c r="D20" s="143"/>
      <c r="E20" s="143"/>
    </row>
    <row r="21" spans="1:5" s="135" customFormat="1" ht="12.75" customHeight="1" outlineLevel="1">
      <c r="A21" s="140"/>
      <c r="B21" s="170" t="s">
        <v>216</v>
      </c>
      <c r="C21" s="171">
        <f>'Severní fasáda do ulice'!I30</f>
        <v>0</v>
      </c>
      <c r="D21" s="143"/>
      <c r="E21" s="143"/>
    </row>
    <row r="22" spans="1:5" s="135" customFormat="1" ht="12.75" customHeight="1" outlineLevel="1">
      <c r="A22" s="140"/>
      <c r="B22" s="170" t="s">
        <v>217</v>
      </c>
      <c r="C22" s="171">
        <f>'severní fasáda do ulice přístav'!I30</f>
        <v>0</v>
      </c>
      <c r="D22" s="143"/>
      <c r="E22" s="143"/>
    </row>
    <row r="23" spans="1:5" s="135" customFormat="1" ht="12.75" customHeight="1">
      <c r="A23" s="140" t="str">
        <f>'Severní fasáda do ulice'!D35</f>
        <v>94</v>
      </c>
      <c r="B23" s="141" t="str">
        <f>'Severní fasáda do ulice'!E35</f>
        <v>Lešení a stavební výtahy</v>
      </c>
      <c r="C23" s="142">
        <f>SUM(C24:E26)</f>
        <v>0</v>
      </c>
      <c r="D23" s="143">
        <f>'Severní fasáda do ulice'!K35</f>
        <v>1.0062</v>
      </c>
      <c r="E23" s="143">
        <f>'Severní fasáda do ulice'!M35</f>
        <v>0</v>
      </c>
    </row>
    <row r="24" spans="2:5" s="135" customFormat="1" ht="12.75" customHeight="1" outlineLevel="1">
      <c r="B24" s="170" t="s">
        <v>185</v>
      </c>
      <c r="C24" s="171">
        <f>'západ.fasáda ke skleníku'!I33</f>
        <v>0</v>
      </c>
      <c r="D24" s="143"/>
      <c r="E24" s="143"/>
    </row>
    <row r="25" spans="2:5" s="135" customFormat="1" ht="12.75" customHeight="1" outlineLevel="1">
      <c r="B25" s="170" t="s">
        <v>216</v>
      </c>
      <c r="C25" s="171">
        <f>'Severní fasáda do ulice'!I35</f>
        <v>0</v>
      </c>
      <c r="D25" s="143"/>
      <c r="E25" s="143"/>
    </row>
    <row r="26" spans="2:5" s="135" customFormat="1" ht="12.75" customHeight="1" outlineLevel="1">
      <c r="B26" s="170" t="s">
        <v>217</v>
      </c>
      <c r="C26" s="171">
        <f>'severní fasáda do ulice přístav'!I36</f>
        <v>0</v>
      </c>
      <c r="D26" s="143"/>
      <c r="E26" s="143"/>
    </row>
    <row r="27" spans="1:5" s="135" customFormat="1" ht="12.75" customHeight="1">
      <c r="A27" s="140" t="str">
        <f>'Severní fasáda do ulice'!D43</f>
        <v>99</v>
      </c>
      <c r="B27" s="141" t="str">
        <f>'Severní fasáda do ulice'!E43</f>
        <v>Přesun hmot</v>
      </c>
      <c r="C27" s="142">
        <f>SUM(C28:E30)</f>
        <v>0</v>
      </c>
      <c r="D27" s="143">
        <f>'Severní fasáda do ulice'!K43</f>
        <v>0</v>
      </c>
      <c r="E27" s="143">
        <f>'Severní fasáda do ulice'!M43</f>
        <v>0</v>
      </c>
    </row>
    <row r="28" spans="2:5" s="135" customFormat="1" ht="12.75" customHeight="1" outlineLevel="1">
      <c r="B28" s="170" t="s">
        <v>185</v>
      </c>
      <c r="C28" s="171">
        <f>'západ.fasáda ke skleníku'!I40</f>
        <v>0</v>
      </c>
      <c r="D28" s="143"/>
      <c r="E28" s="143"/>
    </row>
    <row r="29" spans="2:5" s="135" customFormat="1" ht="12.75" customHeight="1" outlineLevel="1">
      <c r="B29" s="170" t="s">
        <v>216</v>
      </c>
      <c r="C29" s="171">
        <f>'Severní fasáda do ulice'!I43</f>
        <v>0</v>
      </c>
      <c r="D29" s="143"/>
      <c r="E29" s="143"/>
    </row>
    <row r="30" spans="2:5" s="135" customFormat="1" ht="12.75" customHeight="1" outlineLevel="1">
      <c r="B30" s="170" t="s">
        <v>217</v>
      </c>
      <c r="C30" s="171">
        <f>'severní fasáda do ulice přístav'!I43</f>
        <v>0</v>
      </c>
      <c r="D30" s="143"/>
      <c r="E30" s="143"/>
    </row>
    <row r="31" spans="1:5" s="135" customFormat="1" ht="12.75" customHeight="1">
      <c r="A31" s="136" t="str">
        <f>'Severní fasáda do ulice'!D45</f>
        <v>PSV</v>
      </c>
      <c r="B31" s="137" t="str">
        <f>'Severní fasáda do ulice'!E45</f>
        <v>Práce a dodávky PSV</v>
      </c>
      <c r="C31" s="138">
        <f>C32+C36</f>
        <v>0.0015008699999999999</v>
      </c>
      <c r="D31" s="139" t="e">
        <f>'Severní fasáda do ulice'!K45</f>
        <v>#REF!</v>
      </c>
      <c r="E31" s="139" t="e">
        <f>'Severní fasáda do ulice'!M45</f>
        <v>#REF!</v>
      </c>
    </row>
    <row r="32" spans="1:5" s="135" customFormat="1" ht="12.75" customHeight="1">
      <c r="A32" s="140" t="str">
        <f>'Severní fasáda do ulice'!D46</f>
        <v>764</v>
      </c>
      <c r="B32" s="141" t="str">
        <f>'Severní fasáda do ulice'!E46</f>
        <v>Konstrukce klempířské</v>
      </c>
      <c r="C32" s="142">
        <f>SUM(C33:C35)</f>
        <v>0.0015008699999999999</v>
      </c>
      <c r="D32" s="143">
        <f>'Severní fasáda do ulice'!K46</f>
        <v>0</v>
      </c>
      <c r="E32" s="143">
        <f>'Severní fasáda do ulice'!M46</f>
        <v>0</v>
      </c>
    </row>
    <row r="33" spans="2:5" s="135" customFormat="1" ht="12.75" customHeight="1" outlineLevel="1">
      <c r="B33" s="170" t="s">
        <v>185</v>
      </c>
      <c r="C33" s="171">
        <f>'západ.fasáda ke skleníku'!I43</f>
        <v>0</v>
      </c>
      <c r="D33" s="143"/>
      <c r="E33" s="143"/>
    </row>
    <row r="34" spans="2:5" s="135" customFormat="1" ht="12.75" customHeight="1" outlineLevel="1">
      <c r="B34" s="170" t="s">
        <v>216</v>
      </c>
      <c r="C34" s="171">
        <f>'Severní fasáda do ulice'!I46</f>
        <v>0.0015008699999999999</v>
      </c>
      <c r="D34" s="143"/>
      <c r="E34" s="143"/>
    </row>
    <row r="35" spans="2:5" s="135" customFormat="1" ht="12.75" customHeight="1" outlineLevel="1">
      <c r="B35" s="170" t="s">
        <v>217</v>
      </c>
      <c r="C35" s="171">
        <f>'severní fasáda do ulice přístav'!I46</f>
        <v>0</v>
      </c>
      <c r="D35" s="143"/>
      <c r="E35" s="143"/>
    </row>
    <row r="36" spans="1:5" s="135" customFormat="1" ht="12.75" customHeight="1">
      <c r="A36" s="140" t="str">
        <f>'Severní fasáda do ulice'!D54</f>
        <v>767</v>
      </c>
      <c r="B36" s="141" t="str">
        <f>'Severní fasáda do ulice'!E54</f>
        <v>Konstrukce zámečnické</v>
      </c>
      <c r="C36" s="142">
        <f>SUM(C37:C39)</f>
        <v>0</v>
      </c>
      <c r="D36" s="143">
        <f>'Severní fasáda do ulice'!K54</f>
        <v>0</v>
      </c>
      <c r="E36" s="143">
        <f>'Severní fasáda do ulice'!M54</f>
        <v>0</v>
      </c>
    </row>
    <row r="37" spans="2:5" s="135" customFormat="1" ht="12.75" customHeight="1" outlineLevel="1">
      <c r="B37" s="170" t="s">
        <v>185</v>
      </c>
      <c r="C37" s="171">
        <f>'západ.fasáda ke skleníku'!I50</f>
        <v>0</v>
      </c>
      <c r="D37" s="143"/>
      <c r="E37" s="143"/>
    </row>
    <row r="38" spans="2:5" s="135" customFormat="1" ht="12.75" customHeight="1" outlineLevel="1">
      <c r="B38" s="170" t="s">
        <v>216</v>
      </c>
      <c r="C38" s="171">
        <f>'Severní fasáda do ulice'!I54</f>
        <v>0</v>
      </c>
      <c r="D38" s="143"/>
      <c r="E38" s="143"/>
    </row>
    <row r="39" spans="2:5" s="135" customFormat="1" ht="12.75" customHeight="1" outlineLevel="1">
      <c r="B39" s="170" t="s">
        <v>217</v>
      </c>
      <c r="C39" s="171">
        <f>'severní fasáda do ulice přístav'!I53</f>
        <v>0</v>
      </c>
      <c r="D39" s="143"/>
      <c r="E39" s="143"/>
    </row>
    <row r="40" spans="2:5" s="144" customFormat="1" ht="12.75" customHeight="1">
      <c r="B40" s="145" t="s">
        <v>84</v>
      </c>
      <c r="C40" s="146">
        <f>C31+C14</f>
        <v>0.0015008699999999999</v>
      </c>
      <c r="D40" s="147" t="e">
        <f>'Severní fasáda do ulice'!K58</f>
        <v>#REF!</v>
      </c>
      <c r="E40" s="147" t="e">
        <f>'Severní fasáda do ulice'!M58</f>
        <v>#REF!</v>
      </c>
    </row>
    <row r="45" ht="12.75" customHeight="1">
      <c r="B45" s="172" t="s">
        <v>181</v>
      </c>
    </row>
    <row r="46" spans="1:3" ht="12.75" customHeight="1">
      <c r="A46" s="140"/>
      <c r="B46" s="174" t="s">
        <v>185</v>
      </c>
      <c r="C46" s="173">
        <f>'západ.fasáda ke skleníku'!I53</f>
        <v>0</v>
      </c>
    </row>
    <row r="47" spans="1:3" ht="12.75" customHeight="1">
      <c r="A47" s="140"/>
      <c r="B47" s="174" t="s">
        <v>180</v>
      </c>
      <c r="C47" s="173">
        <f>'Severní fasáda do ulice'!I58</f>
        <v>0.0015008699999999999</v>
      </c>
    </row>
    <row r="48" spans="1:3" ht="12.75" customHeight="1">
      <c r="A48" s="140"/>
      <c r="B48" s="174" t="s">
        <v>197</v>
      </c>
      <c r="C48" s="173">
        <f>'severní fasáda do ulice přístav'!I58</f>
        <v>0</v>
      </c>
    </row>
    <row r="49" spans="2:7" ht="12.75" customHeight="1">
      <c r="B49" s="145" t="s">
        <v>84</v>
      </c>
      <c r="C49" s="146">
        <f>SUM(C46:C48)</f>
        <v>0.0015008699999999999</v>
      </c>
      <c r="G49" s="188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1200" verticalDpi="12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6"/>
  <sheetViews>
    <sheetView showGridLines="0" zoomScalePageLayoutView="0" workbookViewId="0" topLeftCell="A1">
      <pane ySplit="13" topLeftCell="A35" activePane="bottomLeft" state="frozen"/>
      <selection pane="topLeft" activeCell="A1" sqref="A1"/>
      <selection pane="bottomLeft" activeCell="G51" sqref="G51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Oprava severní uliční fasády a západního průčelí objektu Benátská 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vnější fasády objektu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I15+I28+I33+I40</f>
        <v>0</v>
      </c>
      <c r="J14" s="158"/>
      <c r="K14" s="161">
        <f>K15+K28+K33+K40</f>
        <v>39.836842319000006</v>
      </c>
      <c r="L14" s="158"/>
      <c r="M14" s="161">
        <f>M15+M28+M33+M40</f>
        <v>2.2417000000000002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SUM(I16:I27)</f>
        <v>0</v>
      </c>
      <c r="K15" s="143">
        <f>SUM(K17:K27)</f>
        <v>37.871242319000004</v>
      </c>
      <c r="M15" s="143">
        <f>SUM(M17:M27)</f>
        <v>0</v>
      </c>
      <c r="P15" s="141" t="s">
        <v>105</v>
      </c>
    </row>
    <row r="16" spans="1:16" s="14" customFormat="1" ht="13.5" customHeight="1" outlineLevel="2">
      <c r="A16" s="162">
        <v>1</v>
      </c>
      <c r="B16" s="162" t="s">
        <v>106</v>
      </c>
      <c r="C16" s="162" t="s">
        <v>186</v>
      </c>
      <c r="D16" s="178" t="s">
        <v>187</v>
      </c>
      <c r="E16" s="164" t="s">
        <v>188</v>
      </c>
      <c r="F16" s="162" t="s">
        <v>108</v>
      </c>
      <c r="G16" s="175">
        <v>114</v>
      </c>
      <c r="H16" s="166"/>
      <c r="I16" s="166">
        <f>ROUND(G16*H16,2)</f>
        <v>0</v>
      </c>
      <c r="J16" s="167">
        <v>0.00012</v>
      </c>
      <c r="K16" s="165">
        <f>G16*J16</f>
        <v>0.013680000000000001</v>
      </c>
      <c r="L16" s="167">
        <v>0</v>
      </c>
      <c r="M16" s="165">
        <f>G16*L16</f>
        <v>0</v>
      </c>
      <c r="N16" s="168">
        <v>21</v>
      </c>
      <c r="O16" s="169">
        <v>4</v>
      </c>
      <c r="P16" s="14" t="s">
        <v>109</v>
      </c>
    </row>
    <row r="17" spans="1:16" s="14" customFormat="1" ht="13.5" customHeight="1" outlineLevel="1">
      <c r="A17" s="162" t="s">
        <v>109</v>
      </c>
      <c r="B17" s="162" t="s">
        <v>106</v>
      </c>
      <c r="C17" s="162" t="s">
        <v>107</v>
      </c>
      <c r="D17" s="179" t="s">
        <v>110</v>
      </c>
      <c r="E17" s="164" t="s">
        <v>173</v>
      </c>
      <c r="F17" s="162" t="s">
        <v>108</v>
      </c>
      <c r="G17" s="176">
        <v>773</v>
      </c>
      <c r="H17" s="166"/>
      <c r="I17" s="166">
        <f aca="true" t="shared" si="0" ref="I17:I27">ROUND(G17*H17,2)</f>
        <v>0</v>
      </c>
      <c r="J17" s="167">
        <v>0.00011</v>
      </c>
      <c r="K17" s="165">
        <f>G17*J17</f>
        <v>0.08503000000000001</v>
      </c>
      <c r="L17" s="167">
        <v>0</v>
      </c>
      <c r="M17" s="165">
        <f>G17*L17</f>
        <v>0</v>
      </c>
      <c r="N17" s="168">
        <v>21</v>
      </c>
      <c r="O17" s="169">
        <v>4</v>
      </c>
      <c r="P17" s="14" t="s">
        <v>109</v>
      </c>
    </row>
    <row r="18" spans="1:16" s="14" customFormat="1" ht="13.5" customHeight="1" outlineLevel="1">
      <c r="A18" s="162" t="s">
        <v>111</v>
      </c>
      <c r="B18" s="162" t="s">
        <v>106</v>
      </c>
      <c r="C18" s="162" t="s">
        <v>107</v>
      </c>
      <c r="D18" s="163" t="s">
        <v>198</v>
      </c>
      <c r="E18" s="164" t="s">
        <v>179</v>
      </c>
      <c r="F18" s="162" t="s">
        <v>108</v>
      </c>
      <c r="G18" s="175">
        <f>G17*0.2</f>
        <v>154.60000000000002</v>
      </c>
      <c r="H18" s="166"/>
      <c r="I18" s="166">
        <f t="shared" si="0"/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68">
        <v>21</v>
      </c>
      <c r="O18" s="169">
        <v>4</v>
      </c>
      <c r="P18" s="14" t="s">
        <v>109</v>
      </c>
    </row>
    <row r="19" spans="1:16" s="14" customFormat="1" ht="34.5" customHeight="1" outlineLevel="1">
      <c r="A19" s="162" t="s">
        <v>112</v>
      </c>
      <c r="B19" s="162" t="s">
        <v>106</v>
      </c>
      <c r="C19" s="162" t="s">
        <v>107</v>
      </c>
      <c r="D19" s="179" t="s">
        <v>113</v>
      </c>
      <c r="E19" s="180" t="s">
        <v>203</v>
      </c>
      <c r="F19" s="162" t="s">
        <v>108</v>
      </c>
      <c r="G19" s="176">
        <v>231</v>
      </c>
      <c r="H19" s="166"/>
      <c r="I19" s="166">
        <f t="shared" si="0"/>
        <v>0</v>
      </c>
      <c r="J19" s="167">
        <v>0.02352</v>
      </c>
      <c r="K19" s="165">
        <f>G19*J19</f>
        <v>5.43312</v>
      </c>
      <c r="L19" s="167">
        <v>0</v>
      </c>
      <c r="M19" s="165">
        <f>G19*L19</f>
        <v>0</v>
      </c>
      <c r="N19" s="168">
        <v>21</v>
      </c>
      <c r="O19" s="169">
        <v>4</v>
      </c>
      <c r="P19" s="14" t="s">
        <v>109</v>
      </c>
    </row>
    <row r="20" spans="1:16" s="14" customFormat="1" ht="26.25" customHeight="1" outlineLevel="1">
      <c r="A20" s="162" t="s">
        <v>114</v>
      </c>
      <c r="B20" s="162" t="s">
        <v>106</v>
      </c>
      <c r="C20" s="162" t="s">
        <v>107</v>
      </c>
      <c r="D20" s="179" t="s">
        <v>115</v>
      </c>
      <c r="E20" s="180" t="s">
        <v>204</v>
      </c>
      <c r="F20" s="162" t="s">
        <v>108</v>
      </c>
      <c r="G20" s="176">
        <v>471</v>
      </c>
      <c r="H20" s="166"/>
      <c r="I20" s="166">
        <f t="shared" si="0"/>
        <v>0</v>
      </c>
      <c r="J20" s="167">
        <v>0.06399</v>
      </c>
      <c r="K20" s="165">
        <f>G20*J20</f>
        <v>30.139290000000003</v>
      </c>
      <c r="L20" s="167">
        <v>0</v>
      </c>
      <c r="M20" s="165">
        <f>G20*L20</f>
        <v>0</v>
      </c>
      <c r="N20" s="168">
        <v>21</v>
      </c>
      <c r="O20" s="169">
        <v>4</v>
      </c>
      <c r="P20" s="14" t="s">
        <v>109</v>
      </c>
    </row>
    <row r="21" spans="1:15" s="14" customFormat="1" ht="13.5" customHeight="1" outlineLevel="1">
      <c r="A21" s="162" t="s">
        <v>195</v>
      </c>
      <c r="B21" s="162" t="s">
        <v>106</v>
      </c>
      <c r="C21" s="162" t="s">
        <v>171</v>
      </c>
      <c r="D21" s="163" t="s">
        <v>199</v>
      </c>
      <c r="E21" s="164" t="s">
        <v>172</v>
      </c>
      <c r="F21" s="162" t="s">
        <v>108</v>
      </c>
      <c r="G21" s="176">
        <v>69</v>
      </c>
      <c r="H21" s="166"/>
      <c r="I21" s="166">
        <f t="shared" si="0"/>
        <v>0</v>
      </c>
      <c r="J21" s="167"/>
      <c r="K21" s="165"/>
      <c r="L21" s="167"/>
      <c r="M21" s="165"/>
      <c r="N21" s="168">
        <v>21</v>
      </c>
      <c r="O21" s="169"/>
    </row>
    <row r="22" spans="1:16" s="14" customFormat="1" ht="27.75" customHeight="1" outlineLevel="1">
      <c r="A22" s="162" t="s">
        <v>116</v>
      </c>
      <c r="B22" s="162" t="s">
        <v>106</v>
      </c>
      <c r="C22" s="162" t="s">
        <v>107</v>
      </c>
      <c r="D22" s="163" t="s">
        <v>117</v>
      </c>
      <c r="E22" s="164" t="s">
        <v>174</v>
      </c>
      <c r="F22" s="162" t="s">
        <v>118</v>
      </c>
      <c r="G22" s="176">
        <v>41.5</v>
      </c>
      <c r="H22" s="175"/>
      <c r="I22" s="166">
        <f t="shared" si="0"/>
        <v>0</v>
      </c>
      <c r="J22" s="167">
        <v>0</v>
      </c>
      <c r="K22" s="165">
        <f aca="true" t="shared" si="1" ref="K22:K27">G22*J22</f>
        <v>0</v>
      </c>
      <c r="L22" s="167">
        <v>0</v>
      </c>
      <c r="M22" s="165">
        <f aca="true" t="shared" si="2" ref="M22:M27">G22*L22</f>
        <v>0</v>
      </c>
      <c r="N22" s="168">
        <v>21</v>
      </c>
      <c r="O22" s="169">
        <v>4</v>
      </c>
      <c r="P22" s="14" t="s">
        <v>109</v>
      </c>
    </row>
    <row r="23" spans="1:16" s="14" customFormat="1" ht="27.75" customHeight="1" outlineLevel="1">
      <c r="A23" s="162" t="s">
        <v>119</v>
      </c>
      <c r="B23" s="162" t="s">
        <v>106</v>
      </c>
      <c r="C23" s="162" t="s">
        <v>107</v>
      </c>
      <c r="D23" s="163" t="s">
        <v>120</v>
      </c>
      <c r="E23" s="164" t="s">
        <v>178</v>
      </c>
      <c r="F23" s="162" t="s">
        <v>118</v>
      </c>
      <c r="G23" s="176">
        <v>43</v>
      </c>
      <c r="H23" s="175"/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4" t="s">
        <v>109</v>
      </c>
    </row>
    <row r="24" spans="1:16" s="14" customFormat="1" ht="24.75" customHeight="1" outlineLevel="1">
      <c r="A24" s="162" t="s">
        <v>121</v>
      </c>
      <c r="B24" s="162" t="s">
        <v>106</v>
      </c>
      <c r="C24" s="162" t="s">
        <v>107</v>
      </c>
      <c r="D24" s="163" t="s">
        <v>122</v>
      </c>
      <c r="E24" s="164" t="s">
        <v>192</v>
      </c>
      <c r="F24" s="162" t="s">
        <v>118</v>
      </c>
      <c r="G24" s="176">
        <v>44</v>
      </c>
      <c r="H24" s="166"/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4" t="s">
        <v>109</v>
      </c>
    </row>
    <row r="25" spans="1:16" s="14" customFormat="1" ht="23.25" customHeight="1" outlineLevel="1">
      <c r="A25" s="162" t="s">
        <v>123</v>
      </c>
      <c r="B25" s="162" t="s">
        <v>106</v>
      </c>
      <c r="C25" s="162" t="s">
        <v>107</v>
      </c>
      <c r="D25" s="163" t="s">
        <v>124</v>
      </c>
      <c r="E25" s="164" t="s">
        <v>175</v>
      </c>
      <c r="F25" s="162" t="s">
        <v>108</v>
      </c>
      <c r="G25" s="176">
        <v>49</v>
      </c>
      <c r="H25" s="175"/>
      <c r="I25" s="166">
        <f t="shared" si="0"/>
        <v>0</v>
      </c>
      <c r="J25" s="167">
        <v>0.035</v>
      </c>
      <c r="K25" s="165">
        <f t="shared" si="1"/>
        <v>1.715</v>
      </c>
      <c r="L25" s="167">
        <v>0</v>
      </c>
      <c r="M25" s="165">
        <f t="shared" si="2"/>
        <v>0</v>
      </c>
      <c r="N25" s="168">
        <v>21</v>
      </c>
      <c r="O25" s="169">
        <v>4</v>
      </c>
      <c r="P25" s="14" t="s">
        <v>109</v>
      </c>
    </row>
    <row r="26" spans="1:15" s="14" customFormat="1" ht="21.75" customHeight="1" outlineLevel="1">
      <c r="A26" s="162" t="s">
        <v>196</v>
      </c>
      <c r="B26" s="162" t="s">
        <v>106</v>
      </c>
      <c r="C26" s="162" t="s">
        <v>107</v>
      </c>
      <c r="D26" s="163" t="s">
        <v>124</v>
      </c>
      <c r="E26" s="164" t="s">
        <v>189</v>
      </c>
      <c r="F26" s="162" t="s">
        <v>125</v>
      </c>
      <c r="G26" s="176">
        <v>1</v>
      </c>
      <c r="H26" s="175"/>
      <c r="I26" s="166">
        <f t="shared" si="0"/>
        <v>0</v>
      </c>
      <c r="J26" s="167">
        <v>0.035</v>
      </c>
      <c r="K26" s="165">
        <f t="shared" si="1"/>
        <v>0.035</v>
      </c>
      <c r="L26" s="167">
        <v>0</v>
      </c>
      <c r="M26" s="165">
        <f t="shared" si="2"/>
        <v>0</v>
      </c>
      <c r="N26" s="168">
        <v>21</v>
      </c>
      <c r="O26" s="169"/>
    </row>
    <row r="27" spans="1:16" s="14" customFormat="1" ht="13.5" customHeight="1" outlineLevel="1">
      <c r="A27" s="162" t="s">
        <v>126</v>
      </c>
      <c r="B27" s="162" t="s">
        <v>106</v>
      </c>
      <c r="C27" s="162" t="s">
        <v>107</v>
      </c>
      <c r="D27" s="163" t="s">
        <v>127</v>
      </c>
      <c r="E27" s="164" t="s">
        <v>128</v>
      </c>
      <c r="F27" s="162" t="s">
        <v>108</v>
      </c>
      <c r="G27" s="176">
        <f>G17</f>
        <v>773</v>
      </c>
      <c r="H27" s="166"/>
      <c r="I27" s="166">
        <f t="shared" si="0"/>
        <v>0</v>
      </c>
      <c r="J27" s="167">
        <v>0.000600003</v>
      </c>
      <c r="K27" s="165">
        <f t="shared" si="1"/>
        <v>0.463802319</v>
      </c>
      <c r="L27" s="167">
        <v>0</v>
      </c>
      <c r="M27" s="165">
        <f t="shared" si="2"/>
        <v>0</v>
      </c>
      <c r="N27" s="168">
        <v>21</v>
      </c>
      <c r="O27" s="169">
        <v>4</v>
      </c>
      <c r="P27" s="14" t="s">
        <v>109</v>
      </c>
    </row>
    <row r="28" spans="2:16" s="135" customFormat="1" ht="12.75" customHeight="1">
      <c r="B28" s="140" t="s">
        <v>59</v>
      </c>
      <c r="D28" s="181" t="s">
        <v>121</v>
      </c>
      <c r="E28" s="141" t="s">
        <v>130</v>
      </c>
      <c r="G28" s="177"/>
      <c r="H28" s="177"/>
      <c r="I28" s="142">
        <f>SUM(I29:I32)</f>
        <v>0</v>
      </c>
      <c r="K28" s="143">
        <f>SUM(K29:K32)</f>
        <v>0</v>
      </c>
      <c r="M28" s="143">
        <f>SUM(M29:M32)</f>
        <v>2.2417000000000002</v>
      </c>
      <c r="N28" s="168"/>
      <c r="P28" s="141" t="s">
        <v>105</v>
      </c>
    </row>
    <row r="29" spans="1:16" s="14" customFormat="1" ht="13.5" customHeight="1" outlineLevel="1">
      <c r="A29" s="162">
        <v>13</v>
      </c>
      <c r="B29" s="162" t="s">
        <v>106</v>
      </c>
      <c r="C29" s="162" t="s">
        <v>107</v>
      </c>
      <c r="D29" s="163" t="s">
        <v>131</v>
      </c>
      <c r="E29" s="164" t="s">
        <v>202</v>
      </c>
      <c r="F29" s="162" t="s">
        <v>108</v>
      </c>
      <c r="G29" s="176">
        <f>G17*0.1</f>
        <v>77.30000000000001</v>
      </c>
      <c r="H29" s="166"/>
      <c r="I29" s="166">
        <f>ROUND(G29*H29,2)</f>
        <v>0</v>
      </c>
      <c r="J29" s="167">
        <v>0</v>
      </c>
      <c r="K29" s="165">
        <f>G29*J29</f>
        <v>0</v>
      </c>
      <c r="L29" s="167">
        <v>0.029</v>
      </c>
      <c r="M29" s="165">
        <f>G29*L29</f>
        <v>2.2417000000000002</v>
      </c>
      <c r="N29" s="168">
        <v>21</v>
      </c>
      <c r="O29" s="169">
        <v>4</v>
      </c>
      <c r="P29" s="14" t="s">
        <v>109</v>
      </c>
    </row>
    <row r="30" spans="1:16" s="14" customFormat="1" ht="13.5" customHeight="1" outlineLevel="1">
      <c r="A30" s="162">
        <v>14</v>
      </c>
      <c r="B30" s="162" t="s">
        <v>106</v>
      </c>
      <c r="C30" s="162" t="s">
        <v>107</v>
      </c>
      <c r="D30" s="163" t="s">
        <v>132</v>
      </c>
      <c r="E30" s="164" t="s">
        <v>133</v>
      </c>
      <c r="F30" s="162" t="s">
        <v>134</v>
      </c>
      <c r="G30" s="176">
        <v>3</v>
      </c>
      <c r="H30" s="166"/>
      <c r="I30" s="166">
        <f>ROUND(G30*H30,2)</f>
        <v>0</v>
      </c>
      <c r="J30" s="167">
        <v>0</v>
      </c>
      <c r="K30" s="165">
        <f>G30*J30</f>
        <v>0</v>
      </c>
      <c r="L30" s="167">
        <v>0</v>
      </c>
      <c r="M30" s="165">
        <f>G30*L30</f>
        <v>0</v>
      </c>
      <c r="N30" s="168">
        <v>21</v>
      </c>
      <c r="O30" s="169">
        <v>4</v>
      </c>
      <c r="P30" s="14" t="s">
        <v>109</v>
      </c>
    </row>
    <row r="31" spans="1:16" s="14" customFormat="1" ht="13.5" customHeight="1" outlineLevel="1">
      <c r="A31" s="162">
        <v>15</v>
      </c>
      <c r="B31" s="162" t="s">
        <v>106</v>
      </c>
      <c r="C31" s="162" t="s">
        <v>107</v>
      </c>
      <c r="D31" s="163" t="s">
        <v>135</v>
      </c>
      <c r="E31" s="164" t="s">
        <v>136</v>
      </c>
      <c r="F31" s="162" t="s">
        <v>134</v>
      </c>
      <c r="G31" s="176">
        <v>3</v>
      </c>
      <c r="H31" s="166"/>
      <c r="I31" s="166">
        <f>ROUND(G31*H31,2)</f>
        <v>0</v>
      </c>
      <c r="J31" s="167">
        <v>0</v>
      </c>
      <c r="K31" s="165">
        <f>G31*J31</f>
        <v>0</v>
      </c>
      <c r="L31" s="167">
        <v>0</v>
      </c>
      <c r="M31" s="165">
        <f>G31*L31</f>
        <v>0</v>
      </c>
      <c r="N31" s="168">
        <v>21</v>
      </c>
      <c r="O31" s="169">
        <v>4</v>
      </c>
      <c r="P31" s="14" t="s">
        <v>109</v>
      </c>
    </row>
    <row r="32" spans="1:16" s="14" customFormat="1" ht="13.5" customHeight="1" outlineLevel="1">
      <c r="A32" s="162">
        <v>16</v>
      </c>
      <c r="B32" s="162" t="s">
        <v>106</v>
      </c>
      <c r="C32" s="162" t="s">
        <v>107</v>
      </c>
      <c r="D32" s="163" t="s">
        <v>137</v>
      </c>
      <c r="E32" s="164" t="s">
        <v>138</v>
      </c>
      <c r="F32" s="162" t="s">
        <v>134</v>
      </c>
      <c r="G32" s="176">
        <v>3</v>
      </c>
      <c r="H32" s="166"/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21</v>
      </c>
      <c r="O32" s="169">
        <v>4</v>
      </c>
      <c r="P32" s="14" t="s">
        <v>109</v>
      </c>
    </row>
    <row r="33" spans="2:16" s="135" customFormat="1" ht="12.75" customHeight="1">
      <c r="B33" s="140" t="s">
        <v>59</v>
      </c>
      <c r="D33" s="181" t="s">
        <v>139</v>
      </c>
      <c r="E33" s="141" t="s">
        <v>140</v>
      </c>
      <c r="G33" s="177"/>
      <c r="H33" s="177"/>
      <c r="I33" s="142">
        <f>SUM(I34:I39)</f>
        <v>0</v>
      </c>
      <c r="K33" s="143">
        <f>SUM(K34:K39)</f>
        <v>1.9656</v>
      </c>
      <c r="M33" s="143">
        <f>SUM(M34:M39)</f>
        <v>0</v>
      </c>
      <c r="N33" s="168"/>
      <c r="P33" s="141" t="s">
        <v>105</v>
      </c>
    </row>
    <row r="34" spans="1:16" s="14" customFormat="1" ht="13.5" customHeight="1" outlineLevel="1">
      <c r="A34" s="162">
        <v>17</v>
      </c>
      <c r="B34" s="162" t="s">
        <v>106</v>
      </c>
      <c r="C34" s="162" t="s">
        <v>107</v>
      </c>
      <c r="D34" s="163" t="s">
        <v>141</v>
      </c>
      <c r="E34" s="164" t="s">
        <v>142</v>
      </c>
      <c r="F34" s="162" t="s">
        <v>108</v>
      </c>
      <c r="G34" s="176">
        <v>756</v>
      </c>
      <c r="H34" s="166"/>
      <c r="I34" s="166">
        <f aca="true" t="shared" si="3" ref="I34:I39">ROUND(G34*H34,2)</f>
        <v>0</v>
      </c>
      <c r="J34" s="167">
        <v>0.002</v>
      </c>
      <c r="K34" s="165">
        <f aca="true" t="shared" si="4" ref="K34:K39">G34*J34</f>
        <v>1.512</v>
      </c>
      <c r="L34" s="167">
        <v>0</v>
      </c>
      <c r="M34" s="165">
        <f aca="true" t="shared" si="5" ref="M34:M39">G34*L34</f>
        <v>0</v>
      </c>
      <c r="N34" s="168">
        <v>21</v>
      </c>
      <c r="O34" s="169">
        <v>4</v>
      </c>
      <c r="P34" s="14" t="s">
        <v>109</v>
      </c>
    </row>
    <row r="35" spans="1:16" s="14" customFormat="1" ht="24" customHeight="1" outlineLevel="1">
      <c r="A35" s="162">
        <v>18</v>
      </c>
      <c r="B35" s="162" t="s">
        <v>106</v>
      </c>
      <c r="C35" s="162" t="s">
        <v>107</v>
      </c>
      <c r="D35" s="163" t="s">
        <v>143</v>
      </c>
      <c r="E35" s="164" t="s">
        <v>144</v>
      </c>
      <c r="F35" s="162" t="s">
        <v>108</v>
      </c>
      <c r="G35" s="176">
        <f>G34*2</f>
        <v>1512</v>
      </c>
      <c r="H35" s="166"/>
      <c r="I35" s="166">
        <f t="shared" si="3"/>
        <v>0</v>
      </c>
      <c r="J35" s="167">
        <v>0</v>
      </c>
      <c r="K35" s="165">
        <f t="shared" si="4"/>
        <v>0</v>
      </c>
      <c r="L35" s="167">
        <v>0</v>
      </c>
      <c r="M35" s="165">
        <f t="shared" si="5"/>
        <v>0</v>
      </c>
      <c r="N35" s="168">
        <v>21</v>
      </c>
      <c r="O35" s="169">
        <v>4</v>
      </c>
      <c r="P35" s="14" t="s">
        <v>109</v>
      </c>
    </row>
    <row r="36" spans="1:16" s="14" customFormat="1" ht="13.5" customHeight="1" outlineLevel="1">
      <c r="A36" s="162">
        <v>19</v>
      </c>
      <c r="B36" s="162" t="s">
        <v>106</v>
      </c>
      <c r="C36" s="162" t="s">
        <v>107</v>
      </c>
      <c r="D36" s="163" t="s">
        <v>145</v>
      </c>
      <c r="E36" s="164" t="s">
        <v>146</v>
      </c>
      <c r="F36" s="162" t="s">
        <v>108</v>
      </c>
      <c r="G36" s="176">
        <f>G34</f>
        <v>756</v>
      </c>
      <c r="H36" s="166"/>
      <c r="I36" s="166">
        <f t="shared" si="3"/>
        <v>0</v>
      </c>
      <c r="J36" s="167">
        <v>0</v>
      </c>
      <c r="K36" s="165">
        <f t="shared" si="4"/>
        <v>0</v>
      </c>
      <c r="L36" s="167">
        <v>0</v>
      </c>
      <c r="M36" s="165">
        <f t="shared" si="5"/>
        <v>0</v>
      </c>
      <c r="N36" s="168">
        <v>21</v>
      </c>
      <c r="O36" s="169">
        <v>4</v>
      </c>
      <c r="P36" s="14" t="s">
        <v>109</v>
      </c>
    </row>
    <row r="37" spans="1:16" s="14" customFormat="1" ht="13.5" customHeight="1" outlineLevel="1">
      <c r="A37" s="162">
        <v>20</v>
      </c>
      <c r="B37" s="162" t="s">
        <v>106</v>
      </c>
      <c r="C37" s="162" t="s">
        <v>107</v>
      </c>
      <c r="D37" s="163" t="s">
        <v>147</v>
      </c>
      <c r="E37" s="164" t="s">
        <v>148</v>
      </c>
      <c r="F37" s="162" t="s">
        <v>108</v>
      </c>
      <c r="G37" s="176">
        <f>G34</f>
        <v>756</v>
      </c>
      <c r="H37" s="166"/>
      <c r="I37" s="166">
        <f t="shared" si="3"/>
        <v>0</v>
      </c>
      <c r="J37" s="167">
        <v>0</v>
      </c>
      <c r="K37" s="165">
        <f t="shared" si="4"/>
        <v>0</v>
      </c>
      <c r="L37" s="167">
        <v>0</v>
      </c>
      <c r="M37" s="165">
        <f t="shared" si="5"/>
        <v>0</v>
      </c>
      <c r="N37" s="168">
        <v>21</v>
      </c>
      <c r="O37" s="169">
        <v>4</v>
      </c>
      <c r="P37" s="14" t="s">
        <v>109</v>
      </c>
    </row>
    <row r="38" spans="1:16" s="14" customFormat="1" ht="13.5" customHeight="1" outlineLevel="1">
      <c r="A38" s="162">
        <v>21</v>
      </c>
      <c r="B38" s="162" t="s">
        <v>106</v>
      </c>
      <c r="C38" s="162" t="s">
        <v>107</v>
      </c>
      <c r="D38" s="163" t="s">
        <v>149</v>
      </c>
      <c r="E38" s="164" t="s">
        <v>150</v>
      </c>
      <c r="F38" s="162" t="s">
        <v>108</v>
      </c>
      <c r="G38" s="176">
        <f>G37*60</f>
        <v>45360</v>
      </c>
      <c r="H38" s="166"/>
      <c r="I38" s="166">
        <f t="shared" si="3"/>
        <v>0</v>
      </c>
      <c r="J38" s="167">
        <v>1E-05</v>
      </c>
      <c r="K38" s="165">
        <f t="shared" si="4"/>
        <v>0.45360000000000006</v>
      </c>
      <c r="L38" s="167">
        <v>0</v>
      </c>
      <c r="M38" s="165">
        <f t="shared" si="5"/>
        <v>0</v>
      </c>
      <c r="N38" s="168">
        <v>21</v>
      </c>
      <c r="O38" s="169">
        <v>4</v>
      </c>
      <c r="P38" s="14" t="s">
        <v>109</v>
      </c>
    </row>
    <row r="39" spans="1:16" s="14" customFormat="1" ht="13.5" customHeight="1" outlineLevel="1">
      <c r="A39" s="162">
        <v>22</v>
      </c>
      <c r="B39" s="162" t="s">
        <v>106</v>
      </c>
      <c r="C39" s="162" t="s">
        <v>107</v>
      </c>
      <c r="D39" s="163" t="s">
        <v>151</v>
      </c>
      <c r="E39" s="164" t="s">
        <v>152</v>
      </c>
      <c r="F39" s="162" t="s">
        <v>108</v>
      </c>
      <c r="G39" s="176">
        <f>G34</f>
        <v>756</v>
      </c>
      <c r="H39" s="166"/>
      <c r="I39" s="166">
        <f t="shared" si="3"/>
        <v>0</v>
      </c>
      <c r="J39" s="167">
        <v>0</v>
      </c>
      <c r="K39" s="165">
        <f t="shared" si="4"/>
        <v>0</v>
      </c>
      <c r="L39" s="167">
        <v>0</v>
      </c>
      <c r="M39" s="165">
        <f t="shared" si="5"/>
        <v>0</v>
      </c>
      <c r="N39" s="168">
        <v>21</v>
      </c>
      <c r="O39" s="169">
        <v>4</v>
      </c>
      <c r="P39" s="14" t="s">
        <v>109</v>
      </c>
    </row>
    <row r="40" spans="2:16" s="135" customFormat="1" ht="12.75" customHeight="1">
      <c r="B40" s="140" t="s">
        <v>59</v>
      </c>
      <c r="D40" s="181" t="s">
        <v>153</v>
      </c>
      <c r="E40" s="141" t="s">
        <v>154</v>
      </c>
      <c r="G40" s="177"/>
      <c r="H40" s="177"/>
      <c r="I40" s="142">
        <f>I41</f>
        <v>0</v>
      </c>
      <c r="K40" s="143">
        <f>K41</f>
        <v>0</v>
      </c>
      <c r="M40" s="143">
        <f>M41</f>
        <v>0</v>
      </c>
      <c r="N40" s="168"/>
      <c r="P40" s="141" t="s">
        <v>105</v>
      </c>
    </row>
    <row r="41" spans="1:16" s="14" customFormat="1" ht="13.5" customHeight="1" outlineLevel="1">
      <c r="A41" s="162">
        <v>24</v>
      </c>
      <c r="B41" s="162" t="s">
        <v>106</v>
      </c>
      <c r="C41" s="162" t="s">
        <v>107</v>
      </c>
      <c r="D41" s="163" t="s">
        <v>155</v>
      </c>
      <c r="E41" s="164" t="s">
        <v>156</v>
      </c>
      <c r="F41" s="162" t="s">
        <v>134</v>
      </c>
      <c r="G41" s="176">
        <v>6</v>
      </c>
      <c r="H41" s="166"/>
      <c r="I41" s="166">
        <f>ROUND(G41*H41,2)</f>
        <v>0</v>
      </c>
      <c r="J41" s="167">
        <v>0</v>
      </c>
      <c r="K41" s="165">
        <f>G41*J41</f>
        <v>0</v>
      </c>
      <c r="L41" s="167">
        <v>0</v>
      </c>
      <c r="M41" s="165">
        <f>G41*L41</f>
        <v>0</v>
      </c>
      <c r="N41" s="168">
        <v>21</v>
      </c>
      <c r="O41" s="169">
        <v>4</v>
      </c>
      <c r="P41" s="14" t="s">
        <v>109</v>
      </c>
    </row>
    <row r="42" spans="2:16" s="135" customFormat="1" ht="12.75" customHeight="1">
      <c r="B42" s="136" t="s">
        <v>59</v>
      </c>
      <c r="D42" s="182" t="s">
        <v>47</v>
      </c>
      <c r="E42" s="137" t="s">
        <v>157</v>
      </c>
      <c r="G42" s="177"/>
      <c r="H42" s="177"/>
      <c r="I42" s="138">
        <f>I43+I50</f>
        <v>0</v>
      </c>
      <c r="K42" s="139" t="e">
        <f>K43+#REF!+#REF!+K50</f>
        <v>#REF!</v>
      </c>
      <c r="M42" s="139" t="e">
        <f>M43+#REF!+#REF!+M50</f>
        <v>#REF!</v>
      </c>
      <c r="N42" s="168"/>
      <c r="P42" s="137" t="s">
        <v>102</v>
      </c>
    </row>
    <row r="43" spans="2:16" s="135" customFormat="1" ht="12.75" customHeight="1">
      <c r="B43" s="140" t="s">
        <v>59</v>
      </c>
      <c r="D43" s="181" t="s">
        <v>158</v>
      </c>
      <c r="E43" s="141" t="s">
        <v>159</v>
      </c>
      <c r="G43" s="177"/>
      <c r="H43" s="177"/>
      <c r="I43" s="142">
        <f>SUM(I44:I49)</f>
        <v>0</v>
      </c>
      <c r="K43" s="143">
        <f>SUM(K44:K48)</f>
        <v>0.00271586</v>
      </c>
      <c r="M43" s="143">
        <f>SUM(M44:M48)</f>
        <v>0</v>
      </c>
      <c r="N43" s="168"/>
      <c r="P43" s="141" t="s">
        <v>105</v>
      </c>
    </row>
    <row r="44" spans="1:16" s="14" customFormat="1" ht="13.5" customHeight="1" outlineLevel="1">
      <c r="A44" s="162">
        <v>25</v>
      </c>
      <c r="B44" s="162" t="s">
        <v>106</v>
      </c>
      <c r="C44" s="162" t="s">
        <v>107</v>
      </c>
      <c r="D44" s="179" t="s">
        <v>160</v>
      </c>
      <c r="E44" s="164" t="s">
        <v>200</v>
      </c>
      <c r="F44" s="162" t="s">
        <v>118</v>
      </c>
      <c r="G44" s="176">
        <f>(19*2)</f>
        <v>38</v>
      </c>
      <c r="H44" s="166"/>
      <c r="I44" s="166">
        <f aca="true" t="shared" si="6" ref="I44:I49">ROUND(G44*H44,2)</f>
        <v>0</v>
      </c>
      <c r="J44" s="167">
        <v>0</v>
      </c>
      <c r="K44" s="165">
        <f aca="true" t="shared" si="7" ref="K44:K49">G44*J44</f>
        <v>0</v>
      </c>
      <c r="L44" s="167">
        <v>0</v>
      </c>
      <c r="M44" s="165">
        <f aca="true" t="shared" si="8" ref="M44:M49">G44*L44</f>
        <v>0</v>
      </c>
      <c r="N44" s="168">
        <v>21</v>
      </c>
      <c r="O44" s="169">
        <v>16</v>
      </c>
      <c r="P44" s="14" t="s">
        <v>109</v>
      </c>
    </row>
    <row r="45" spans="1:16" s="14" customFormat="1" ht="13.5" customHeight="1" outlineLevel="1">
      <c r="A45" s="162">
        <v>26</v>
      </c>
      <c r="B45" s="162" t="s">
        <v>106</v>
      </c>
      <c r="C45" s="162" t="s">
        <v>107</v>
      </c>
      <c r="D45" s="179" t="s">
        <v>168</v>
      </c>
      <c r="E45" s="164" t="s">
        <v>176</v>
      </c>
      <c r="F45" s="162" t="s">
        <v>118</v>
      </c>
      <c r="G45" s="176">
        <v>44</v>
      </c>
      <c r="H45" s="166"/>
      <c r="I45" s="166">
        <f t="shared" si="6"/>
        <v>0</v>
      </c>
      <c r="J45" s="167">
        <v>0</v>
      </c>
      <c r="K45" s="165">
        <f t="shared" si="7"/>
        <v>0</v>
      </c>
      <c r="L45" s="167">
        <v>0</v>
      </c>
      <c r="M45" s="165">
        <f t="shared" si="8"/>
        <v>0</v>
      </c>
      <c r="N45" s="168">
        <v>21</v>
      </c>
      <c r="O45" s="169">
        <v>16</v>
      </c>
      <c r="P45" s="14" t="s">
        <v>109</v>
      </c>
    </row>
    <row r="46" spans="1:16" s="14" customFormat="1" ht="24" customHeight="1" outlineLevel="1">
      <c r="A46" s="162">
        <v>27</v>
      </c>
      <c r="B46" s="162" t="s">
        <v>106</v>
      </c>
      <c r="C46" s="162" t="s">
        <v>107</v>
      </c>
      <c r="D46" s="179" t="s">
        <v>169</v>
      </c>
      <c r="E46" s="164" t="s">
        <v>232</v>
      </c>
      <c r="F46" s="162" t="s">
        <v>125</v>
      </c>
      <c r="G46" s="176">
        <v>33</v>
      </c>
      <c r="H46" s="166"/>
      <c r="I46" s="166">
        <f t="shared" si="6"/>
        <v>0</v>
      </c>
      <c r="J46" s="167">
        <v>0</v>
      </c>
      <c r="K46" s="165">
        <f t="shared" si="7"/>
        <v>0</v>
      </c>
      <c r="L46" s="167">
        <v>0</v>
      </c>
      <c r="M46" s="165">
        <f t="shared" si="8"/>
        <v>0</v>
      </c>
      <c r="N46" s="168">
        <v>21</v>
      </c>
      <c r="O46" s="169">
        <v>16</v>
      </c>
      <c r="P46" s="14" t="s">
        <v>109</v>
      </c>
    </row>
    <row r="47" spans="1:15" s="14" customFormat="1" ht="24" customHeight="1" outlineLevel="1">
      <c r="A47" s="162">
        <v>28</v>
      </c>
      <c r="B47" s="162" t="s">
        <v>106</v>
      </c>
      <c r="C47" s="162" t="s">
        <v>107</v>
      </c>
      <c r="D47" s="179" t="s">
        <v>193</v>
      </c>
      <c r="E47" s="164" t="s">
        <v>194</v>
      </c>
      <c r="F47" s="162" t="s">
        <v>118</v>
      </c>
      <c r="G47" s="176">
        <v>43</v>
      </c>
      <c r="H47" s="166"/>
      <c r="I47" s="166">
        <f t="shared" si="6"/>
        <v>0</v>
      </c>
      <c r="J47" s="167">
        <v>0</v>
      </c>
      <c r="K47" s="165">
        <f t="shared" si="7"/>
        <v>0</v>
      </c>
      <c r="L47" s="167">
        <v>0</v>
      </c>
      <c r="M47" s="165">
        <f t="shared" si="8"/>
        <v>0</v>
      </c>
      <c r="N47" s="168">
        <v>21</v>
      </c>
      <c r="O47" s="169"/>
    </row>
    <row r="48" spans="1:16" s="14" customFormat="1" ht="13.5" customHeight="1" outlineLevel="1">
      <c r="A48" s="162">
        <v>29</v>
      </c>
      <c r="B48" s="162" t="s">
        <v>106</v>
      </c>
      <c r="C48" s="162" t="s">
        <v>107</v>
      </c>
      <c r="D48" s="179" t="s">
        <v>161</v>
      </c>
      <c r="E48" s="164" t="s">
        <v>201</v>
      </c>
      <c r="F48" s="162" t="s">
        <v>118</v>
      </c>
      <c r="G48" s="176">
        <f>G44</f>
        <v>38</v>
      </c>
      <c r="H48" s="166"/>
      <c r="I48" s="166">
        <f t="shared" si="6"/>
        <v>0</v>
      </c>
      <c r="J48" s="167">
        <v>7.147E-05</v>
      </c>
      <c r="K48" s="165">
        <f t="shared" si="7"/>
        <v>0.00271586</v>
      </c>
      <c r="L48" s="167">
        <v>0</v>
      </c>
      <c r="M48" s="165">
        <f t="shared" si="8"/>
        <v>0</v>
      </c>
      <c r="N48" s="168">
        <v>21</v>
      </c>
      <c r="O48" s="169">
        <v>16</v>
      </c>
      <c r="P48" s="14" t="s">
        <v>109</v>
      </c>
    </row>
    <row r="49" spans="1:15" s="14" customFormat="1" ht="13.5" customHeight="1" outlineLevel="1">
      <c r="A49" s="162"/>
      <c r="B49" s="162"/>
      <c r="C49" s="162"/>
      <c r="D49" s="179"/>
      <c r="E49" s="164" t="s">
        <v>206</v>
      </c>
      <c r="F49" s="162" t="s">
        <v>165</v>
      </c>
      <c r="G49" s="176">
        <v>2</v>
      </c>
      <c r="H49" s="166"/>
      <c r="I49" s="166">
        <f t="shared" si="6"/>
        <v>0</v>
      </c>
      <c r="J49" s="167">
        <v>7.147E-05</v>
      </c>
      <c r="K49" s="165">
        <f t="shared" si="7"/>
        <v>0.00014294</v>
      </c>
      <c r="L49" s="167">
        <v>0</v>
      </c>
      <c r="M49" s="165">
        <f t="shared" si="8"/>
        <v>0</v>
      </c>
      <c r="N49" s="168">
        <v>21</v>
      </c>
      <c r="O49" s="169"/>
    </row>
    <row r="50" spans="2:16" s="135" customFormat="1" ht="12.75" customHeight="1">
      <c r="B50" s="140" t="s">
        <v>59</v>
      </c>
      <c r="D50" s="181" t="s">
        <v>162</v>
      </c>
      <c r="E50" s="141" t="s">
        <v>163</v>
      </c>
      <c r="G50" s="177"/>
      <c r="H50" s="177"/>
      <c r="I50" s="142">
        <f>SUM(I51:I52)</f>
        <v>0</v>
      </c>
      <c r="K50" s="143">
        <f>SUM(K51:K52)</f>
        <v>0</v>
      </c>
      <c r="M50" s="143">
        <f>SUM(M51:M52)</f>
        <v>0</v>
      </c>
      <c r="N50" s="168"/>
      <c r="P50" s="141" t="s">
        <v>105</v>
      </c>
    </row>
    <row r="51" spans="1:16" s="14" customFormat="1" ht="13.5" customHeight="1" outlineLevel="1">
      <c r="A51" s="162">
        <v>30</v>
      </c>
      <c r="B51" s="162" t="s">
        <v>106</v>
      </c>
      <c r="C51" s="162" t="s">
        <v>107</v>
      </c>
      <c r="D51" s="179" t="s">
        <v>164</v>
      </c>
      <c r="E51" s="164" t="s">
        <v>205</v>
      </c>
      <c r="F51" s="162" t="s">
        <v>125</v>
      </c>
      <c r="G51" s="176">
        <v>10</v>
      </c>
      <c r="H51" s="175"/>
      <c r="I51" s="166">
        <f>ROUND(G51*H51,2)</f>
        <v>0</v>
      </c>
      <c r="J51" s="167">
        <v>0</v>
      </c>
      <c r="K51" s="165">
        <f>G51*J51</f>
        <v>0</v>
      </c>
      <c r="L51" s="167">
        <v>0</v>
      </c>
      <c r="M51" s="165">
        <f>G51*L51</f>
        <v>0</v>
      </c>
      <c r="N51" s="168">
        <v>21</v>
      </c>
      <c r="O51" s="169">
        <v>16</v>
      </c>
      <c r="P51" s="14" t="s">
        <v>109</v>
      </c>
    </row>
    <row r="52" spans="1:15" s="14" customFormat="1" ht="16.5" customHeight="1" outlineLevel="1">
      <c r="A52" s="162">
        <v>31</v>
      </c>
      <c r="B52" s="162" t="s">
        <v>106</v>
      </c>
      <c r="C52" s="162" t="s">
        <v>107</v>
      </c>
      <c r="D52" s="179" t="s">
        <v>166</v>
      </c>
      <c r="E52" s="164" t="s">
        <v>190</v>
      </c>
      <c r="F52" s="162" t="s">
        <v>125</v>
      </c>
      <c r="G52" s="176">
        <v>1</v>
      </c>
      <c r="H52" s="175"/>
      <c r="I52" s="166">
        <f>ROUND(G52*H52,2)</f>
        <v>0</v>
      </c>
      <c r="J52" s="167">
        <v>0</v>
      </c>
      <c r="K52" s="165">
        <f>G52*J52</f>
        <v>0</v>
      </c>
      <c r="L52" s="167">
        <v>0</v>
      </c>
      <c r="M52" s="165">
        <f>G52*L52</f>
        <v>0</v>
      </c>
      <c r="N52" s="168">
        <v>21</v>
      </c>
      <c r="O52" s="169"/>
    </row>
    <row r="53" spans="1:13" s="144" customFormat="1" ht="12.75" customHeight="1">
      <c r="A53" s="162"/>
      <c r="E53" s="145" t="s">
        <v>84</v>
      </c>
      <c r="G53" s="184"/>
      <c r="H53" s="184"/>
      <c r="I53" s="146">
        <f>I14+I42</f>
        <v>0</v>
      </c>
      <c r="K53" s="147" t="e">
        <f>K14+K42</f>
        <v>#REF!</v>
      </c>
      <c r="M53" s="147" t="e">
        <f>M14+M42</f>
        <v>#REF!</v>
      </c>
    </row>
    <row r="54" ht="11.25" customHeight="1">
      <c r="A54" s="162"/>
    </row>
    <row r="55" ht="11.25" customHeight="1">
      <c r="A55" s="162"/>
    </row>
    <row r="56" ht="11.25" customHeight="1">
      <c r="A56" s="162"/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61"/>
  <sheetViews>
    <sheetView showGridLines="0" tabSelected="1" zoomScalePageLayoutView="0" workbookViewId="0" topLeftCell="A1">
      <pane ySplit="13" topLeftCell="A32" activePane="bottomLeft" state="frozen"/>
      <selection pane="topLeft" activeCell="A1" sqref="A1"/>
      <selection pane="bottomLeft" activeCell="V57" sqref="V57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Oprava severní uliční fasády a západního průčelí objektu Benátská 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vnější fasády objektu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I15+I30+I35+I43</f>
        <v>0</v>
      </c>
      <c r="J14" s="158"/>
      <c r="K14" s="161">
        <f>K15+K30+K35+K43</f>
        <v>18.524097003000005</v>
      </c>
      <c r="L14" s="158"/>
      <c r="M14" s="161">
        <f>M15+M30+M35+M43</f>
        <v>1.0295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SUM(I16:I29)</f>
        <v>0</v>
      </c>
      <c r="K15" s="143">
        <f>SUM(K17:K29)</f>
        <v>17.517897003000005</v>
      </c>
      <c r="M15" s="143">
        <f>SUM(M17:M29)</f>
        <v>0</v>
      </c>
      <c r="P15" s="141" t="s">
        <v>105</v>
      </c>
    </row>
    <row r="16" spans="1:16" s="14" customFormat="1" ht="13.5" customHeight="1" outlineLevel="2">
      <c r="A16" s="162">
        <v>1</v>
      </c>
      <c r="B16" s="162" t="s">
        <v>106</v>
      </c>
      <c r="C16" s="162" t="s">
        <v>186</v>
      </c>
      <c r="D16" s="178" t="s">
        <v>187</v>
      </c>
      <c r="E16" s="180" t="s">
        <v>188</v>
      </c>
      <c r="F16" s="162" t="s">
        <v>108</v>
      </c>
      <c r="G16" s="175">
        <v>46</v>
      </c>
      <c r="H16" s="166"/>
      <c r="I16" s="166">
        <f>ROUND(G16*H16,2)</f>
        <v>0</v>
      </c>
      <c r="J16" s="167">
        <v>0.00012</v>
      </c>
      <c r="K16" s="165">
        <f>G16*J16</f>
        <v>0.00552</v>
      </c>
      <c r="L16" s="167">
        <v>0</v>
      </c>
      <c r="M16" s="165">
        <f>G16*L16</f>
        <v>0</v>
      </c>
      <c r="N16" s="168">
        <v>21</v>
      </c>
      <c r="O16" s="169">
        <v>4</v>
      </c>
      <c r="P16" s="14" t="s">
        <v>109</v>
      </c>
    </row>
    <row r="17" spans="1:16" s="14" customFormat="1" ht="13.5" customHeight="1" outlineLevel="1">
      <c r="A17" s="162" t="s">
        <v>109</v>
      </c>
      <c r="B17" s="162" t="s">
        <v>106</v>
      </c>
      <c r="C17" s="162" t="s">
        <v>107</v>
      </c>
      <c r="D17" s="179" t="s">
        <v>110</v>
      </c>
      <c r="E17" s="180" t="s">
        <v>173</v>
      </c>
      <c r="F17" s="162" t="s">
        <v>108</v>
      </c>
      <c r="G17" s="176">
        <v>355</v>
      </c>
      <c r="H17" s="166"/>
      <c r="I17" s="166">
        <f aca="true" t="shared" si="0" ref="I17:I29">ROUND(G17*H17,2)</f>
        <v>0</v>
      </c>
      <c r="J17" s="167">
        <v>0.00011</v>
      </c>
      <c r="K17" s="165">
        <f aca="true" t="shared" si="1" ref="K17:K29">G17*J17</f>
        <v>0.03905</v>
      </c>
      <c r="L17" s="167">
        <v>0</v>
      </c>
      <c r="M17" s="165">
        <f aca="true" t="shared" si="2" ref="M17:M29">G17*L17</f>
        <v>0</v>
      </c>
      <c r="N17" s="168">
        <v>21</v>
      </c>
      <c r="O17" s="169">
        <v>4</v>
      </c>
      <c r="P17" s="14" t="s">
        <v>109</v>
      </c>
    </row>
    <row r="18" spans="1:16" s="14" customFormat="1" ht="13.5" customHeight="1" outlineLevel="1">
      <c r="A18" s="162" t="s">
        <v>111</v>
      </c>
      <c r="B18" s="162" t="s">
        <v>106</v>
      </c>
      <c r="C18" s="162" t="s">
        <v>107</v>
      </c>
      <c r="D18" s="179" t="s">
        <v>198</v>
      </c>
      <c r="E18" s="180" t="s">
        <v>179</v>
      </c>
      <c r="F18" s="162" t="s">
        <v>108</v>
      </c>
      <c r="G18" s="175">
        <f>G17*0.2</f>
        <v>71</v>
      </c>
      <c r="H18" s="166"/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21</v>
      </c>
      <c r="O18" s="169">
        <v>4</v>
      </c>
      <c r="P18" s="14" t="s">
        <v>109</v>
      </c>
    </row>
    <row r="19" spans="1:16" s="14" customFormat="1" ht="34.5" customHeight="1" outlineLevel="1">
      <c r="A19" s="162" t="s">
        <v>112</v>
      </c>
      <c r="B19" s="162" t="s">
        <v>106</v>
      </c>
      <c r="C19" s="162" t="s">
        <v>107</v>
      </c>
      <c r="D19" s="179" t="s">
        <v>113</v>
      </c>
      <c r="E19" s="180" t="s">
        <v>203</v>
      </c>
      <c r="F19" s="162" t="s">
        <v>108</v>
      </c>
      <c r="G19" s="176">
        <v>94.6</v>
      </c>
      <c r="H19" s="166"/>
      <c r="I19" s="166">
        <f t="shared" si="0"/>
        <v>0</v>
      </c>
      <c r="J19" s="167">
        <v>0.02352</v>
      </c>
      <c r="K19" s="165">
        <f t="shared" si="1"/>
        <v>2.224992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4" t="s">
        <v>109</v>
      </c>
    </row>
    <row r="20" spans="1:16" s="14" customFormat="1" ht="26.25" customHeight="1" outlineLevel="1">
      <c r="A20" s="162" t="s">
        <v>114</v>
      </c>
      <c r="B20" s="162" t="s">
        <v>106</v>
      </c>
      <c r="C20" s="162" t="s">
        <v>107</v>
      </c>
      <c r="D20" s="179" t="s">
        <v>115</v>
      </c>
      <c r="E20" s="180" t="s">
        <v>204</v>
      </c>
      <c r="F20" s="162" t="s">
        <v>108</v>
      </c>
      <c r="G20" s="176">
        <v>224.5</v>
      </c>
      <c r="H20" s="166"/>
      <c r="I20" s="166">
        <f t="shared" si="0"/>
        <v>0</v>
      </c>
      <c r="J20" s="167">
        <v>0.06399</v>
      </c>
      <c r="K20" s="165">
        <f t="shared" si="1"/>
        <v>14.365755000000002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4" t="s">
        <v>109</v>
      </c>
    </row>
    <row r="21" spans="1:15" s="14" customFormat="1" ht="13.5" customHeight="1" outlineLevel="1">
      <c r="A21" s="162" t="s">
        <v>195</v>
      </c>
      <c r="B21" s="162" t="s">
        <v>106</v>
      </c>
      <c r="C21" s="162" t="s">
        <v>171</v>
      </c>
      <c r="D21" s="163" t="s">
        <v>199</v>
      </c>
      <c r="E21" s="164" t="s">
        <v>172</v>
      </c>
      <c r="F21" s="162" t="s">
        <v>108</v>
      </c>
      <c r="G21" s="176">
        <v>22.9</v>
      </c>
      <c r="H21" s="166"/>
      <c r="I21" s="166">
        <f>ROUND(G21*H21,2)</f>
        <v>0</v>
      </c>
      <c r="J21" s="167"/>
      <c r="K21" s="165"/>
      <c r="L21" s="167"/>
      <c r="M21" s="165"/>
      <c r="N21" s="168">
        <v>21</v>
      </c>
      <c r="O21" s="169"/>
    </row>
    <row r="22" spans="1:16" s="14" customFormat="1" ht="27.75" customHeight="1" outlineLevel="1">
      <c r="A22" s="162" t="s">
        <v>116</v>
      </c>
      <c r="B22" s="162" t="s">
        <v>106</v>
      </c>
      <c r="C22" s="162" t="s">
        <v>107</v>
      </c>
      <c r="D22" s="163" t="s">
        <v>117</v>
      </c>
      <c r="E22" s="180" t="s">
        <v>174</v>
      </c>
      <c r="F22" s="162" t="s">
        <v>118</v>
      </c>
      <c r="G22" s="176">
        <v>17.8</v>
      </c>
      <c r="H22" s="175"/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4" t="s">
        <v>109</v>
      </c>
    </row>
    <row r="23" spans="1:16" s="14" customFormat="1" ht="27.75" customHeight="1" outlineLevel="1">
      <c r="A23" s="162" t="s">
        <v>119</v>
      </c>
      <c r="B23" s="162" t="s">
        <v>106</v>
      </c>
      <c r="C23" s="162" t="s">
        <v>107</v>
      </c>
      <c r="D23" s="163" t="s">
        <v>120</v>
      </c>
      <c r="E23" s="180" t="s">
        <v>178</v>
      </c>
      <c r="F23" s="162" t="s">
        <v>118</v>
      </c>
      <c r="G23" s="176">
        <v>22</v>
      </c>
      <c r="H23" s="175"/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4" t="s">
        <v>109</v>
      </c>
    </row>
    <row r="24" spans="1:16" s="14" customFormat="1" ht="24.75" customHeight="1" outlineLevel="1">
      <c r="A24" s="162" t="s">
        <v>121</v>
      </c>
      <c r="B24" s="162" t="s">
        <v>106</v>
      </c>
      <c r="C24" s="162" t="s">
        <v>107</v>
      </c>
      <c r="D24" s="163" t="s">
        <v>122</v>
      </c>
      <c r="E24" s="180" t="s">
        <v>192</v>
      </c>
      <c r="F24" s="162" t="s">
        <v>118</v>
      </c>
      <c r="G24" s="176">
        <v>27</v>
      </c>
      <c r="H24" s="166"/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4" t="s">
        <v>109</v>
      </c>
    </row>
    <row r="25" spans="1:16" s="14" customFormat="1" ht="23.25" customHeight="1" outlineLevel="1">
      <c r="A25" s="162" t="s">
        <v>123</v>
      </c>
      <c r="B25" s="162" t="s">
        <v>106</v>
      </c>
      <c r="C25" s="162" t="s">
        <v>107</v>
      </c>
      <c r="D25" s="163" t="s">
        <v>124</v>
      </c>
      <c r="E25" s="180" t="s">
        <v>175</v>
      </c>
      <c r="F25" s="162" t="s">
        <v>108</v>
      </c>
      <c r="G25" s="176">
        <v>22.5</v>
      </c>
      <c r="H25" s="175"/>
      <c r="I25" s="166">
        <f t="shared" si="0"/>
        <v>0</v>
      </c>
      <c r="J25" s="167">
        <v>0.035</v>
      </c>
      <c r="K25" s="165">
        <f t="shared" si="1"/>
        <v>0.7875000000000001</v>
      </c>
      <c r="L25" s="167">
        <v>0</v>
      </c>
      <c r="M25" s="165">
        <f t="shared" si="2"/>
        <v>0</v>
      </c>
      <c r="N25" s="168">
        <v>21</v>
      </c>
      <c r="O25" s="169">
        <v>4</v>
      </c>
      <c r="P25" s="14" t="s">
        <v>109</v>
      </c>
    </row>
    <row r="26" spans="1:16" s="14" customFormat="1" ht="13.5" customHeight="1" outlineLevel="1">
      <c r="A26" s="162" t="s">
        <v>196</v>
      </c>
      <c r="B26" s="162" t="s">
        <v>106</v>
      </c>
      <c r="C26" s="162" t="s">
        <v>107</v>
      </c>
      <c r="D26" s="163" t="s">
        <v>124</v>
      </c>
      <c r="E26" s="180" t="s">
        <v>209</v>
      </c>
      <c r="F26" s="162" t="s">
        <v>125</v>
      </c>
      <c r="G26" s="176">
        <v>1</v>
      </c>
      <c r="H26" s="175"/>
      <c r="I26" s="166">
        <f t="shared" si="0"/>
        <v>0</v>
      </c>
      <c r="J26" s="167">
        <v>0.000600003</v>
      </c>
      <c r="K26" s="165">
        <f t="shared" si="1"/>
        <v>0.000600003</v>
      </c>
      <c r="L26" s="167">
        <v>0</v>
      </c>
      <c r="M26" s="165">
        <f t="shared" si="2"/>
        <v>0</v>
      </c>
      <c r="N26" s="168">
        <v>21</v>
      </c>
      <c r="O26" s="169">
        <v>4</v>
      </c>
      <c r="P26" s="14" t="s">
        <v>109</v>
      </c>
    </row>
    <row r="27" spans="1:15" s="14" customFormat="1" ht="13.5" customHeight="1" outlineLevel="1">
      <c r="A27" s="162">
        <v>12</v>
      </c>
      <c r="B27" s="162" t="s">
        <v>106</v>
      </c>
      <c r="C27" s="162" t="s">
        <v>107</v>
      </c>
      <c r="D27" s="163" t="s">
        <v>129</v>
      </c>
      <c r="E27" s="164" t="s">
        <v>211</v>
      </c>
      <c r="F27" s="162" t="s">
        <v>165</v>
      </c>
      <c r="G27" s="176">
        <v>1</v>
      </c>
      <c r="H27" s="166"/>
      <c r="I27" s="166">
        <f t="shared" si="0"/>
        <v>0</v>
      </c>
      <c r="J27" s="167">
        <v>0</v>
      </c>
      <c r="K27" s="165">
        <f>G27*J27</f>
        <v>0</v>
      </c>
      <c r="L27" s="167">
        <v>0</v>
      </c>
      <c r="M27" s="165">
        <f>G27*L27</f>
        <v>0</v>
      </c>
      <c r="N27" s="168">
        <v>21</v>
      </c>
      <c r="O27" s="169"/>
    </row>
    <row r="28" spans="1:16" s="14" customFormat="1" ht="13.5" customHeight="1">
      <c r="A28" s="162" t="s">
        <v>126</v>
      </c>
      <c r="B28" s="162" t="s">
        <v>106</v>
      </c>
      <c r="C28" s="162" t="s">
        <v>107</v>
      </c>
      <c r="D28" s="163" t="s">
        <v>213</v>
      </c>
      <c r="E28" s="164" t="s">
        <v>214</v>
      </c>
      <c r="F28" s="162" t="s">
        <v>125</v>
      </c>
      <c r="G28" s="165">
        <v>1</v>
      </c>
      <c r="H28" s="166"/>
      <c r="I28" s="166">
        <f t="shared" si="0"/>
        <v>0</v>
      </c>
      <c r="J28" s="167">
        <v>0.1</v>
      </c>
      <c r="K28" s="165">
        <f>G28*J28</f>
        <v>0.1</v>
      </c>
      <c r="L28" s="167">
        <v>0</v>
      </c>
      <c r="M28" s="165">
        <f>G28*L28</f>
        <v>0</v>
      </c>
      <c r="N28" s="168">
        <v>21</v>
      </c>
      <c r="O28" s="169">
        <v>4</v>
      </c>
      <c r="P28" s="14" t="s">
        <v>109</v>
      </c>
    </row>
    <row r="29" spans="1:16" s="14" customFormat="1" ht="13.5" customHeight="1" outlineLevel="1">
      <c r="A29" s="162" t="s">
        <v>210</v>
      </c>
      <c r="B29" s="162" t="s">
        <v>106</v>
      </c>
      <c r="C29" s="162" t="s">
        <v>107</v>
      </c>
      <c r="D29" s="163" t="s">
        <v>127</v>
      </c>
      <c r="E29" s="180" t="s">
        <v>128</v>
      </c>
      <c r="F29" s="187" t="s">
        <v>108</v>
      </c>
      <c r="G29" s="176">
        <f>G17</f>
        <v>355</v>
      </c>
      <c r="H29" s="175"/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68">
        <v>21</v>
      </c>
      <c r="O29" s="169">
        <v>4</v>
      </c>
      <c r="P29" s="14" t="s">
        <v>109</v>
      </c>
    </row>
    <row r="30" spans="2:16" s="135" customFormat="1" ht="12.75" customHeight="1">
      <c r="B30" s="140" t="s">
        <v>59</v>
      </c>
      <c r="D30" s="181" t="s">
        <v>121</v>
      </c>
      <c r="E30" s="181" t="s">
        <v>130</v>
      </c>
      <c r="G30" s="177"/>
      <c r="I30" s="142">
        <f>SUM(I31:I34)</f>
        <v>0</v>
      </c>
      <c r="K30" s="143">
        <f>SUM(K31:K34)</f>
        <v>0</v>
      </c>
      <c r="M30" s="143">
        <f>SUM(M31:M34)</f>
        <v>1.0295</v>
      </c>
      <c r="N30" s="168"/>
      <c r="P30" s="141" t="s">
        <v>105</v>
      </c>
    </row>
    <row r="31" spans="1:16" s="14" customFormat="1" ht="13.5" customHeight="1" outlineLevel="1">
      <c r="A31" s="162">
        <v>14</v>
      </c>
      <c r="B31" s="162" t="s">
        <v>106</v>
      </c>
      <c r="C31" s="162" t="s">
        <v>107</v>
      </c>
      <c r="D31" s="163" t="s">
        <v>131</v>
      </c>
      <c r="E31" s="180" t="s">
        <v>177</v>
      </c>
      <c r="F31" s="162" t="s">
        <v>108</v>
      </c>
      <c r="G31" s="176">
        <f>G17*0.1</f>
        <v>35.5</v>
      </c>
      <c r="H31" s="166"/>
      <c r="I31" s="166">
        <f>ROUND(G31*H31,2)</f>
        <v>0</v>
      </c>
      <c r="J31" s="167">
        <v>0</v>
      </c>
      <c r="K31" s="165">
        <f>G31*J31</f>
        <v>0</v>
      </c>
      <c r="L31" s="167">
        <v>0.029</v>
      </c>
      <c r="M31" s="165">
        <f>G31*L31</f>
        <v>1.0295</v>
      </c>
      <c r="N31" s="168">
        <v>21</v>
      </c>
      <c r="O31" s="169">
        <v>4</v>
      </c>
      <c r="P31" s="14" t="s">
        <v>109</v>
      </c>
    </row>
    <row r="32" spans="1:16" s="14" customFormat="1" ht="13.5" customHeight="1" outlineLevel="1">
      <c r="A32" s="162">
        <v>15</v>
      </c>
      <c r="B32" s="162" t="s">
        <v>106</v>
      </c>
      <c r="C32" s="162" t="s">
        <v>107</v>
      </c>
      <c r="D32" s="163" t="s">
        <v>132</v>
      </c>
      <c r="E32" s="180" t="s">
        <v>133</v>
      </c>
      <c r="F32" s="162" t="s">
        <v>134</v>
      </c>
      <c r="G32" s="176">
        <v>5</v>
      </c>
      <c r="H32" s="166"/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21</v>
      </c>
      <c r="O32" s="169">
        <v>4</v>
      </c>
      <c r="P32" s="14" t="s">
        <v>109</v>
      </c>
    </row>
    <row r="33" spans="1:16" s="14" customFormat="1" ht="13.5" customHeight="1" outlineLevel="1">
      <c r="A33" s="162">
        <v>16</v>
      </c>
      <c r="B33" s="162" t="s">
        <v>106</v>
      </c>
      <c r="C33" s="162" t="s">
        <v>107</v>
      </c>
      <c r="D33" s="163" t="s">
        <v>135</v>
      </c>
      <c r="E33" s="180" t="s">
        <v>136</v>
      </c>
      <c r="F33" s="162" t="s">
        <v>134</v>
      </c>
      <c r="G33" s="176">
        <v>5</v>
      </c>
      <c r="H33" s="166"/>
      <c r="I33" s="166">
        <f>ROUND(G33*H33,2)</f>
        <v>0</v>
      </c>
      <c r="J33" s="167">
        <v>0</v>
      </c>
      <c r="K33" s="165">
        <f>G33*J33</f>
        <v>0</v>
      </c>
      <c r="L33" s="167">
        <v>0</v>
      </c>
      <c r="M33" s="165">
        <f>G33*L33</f>
        <v>0</v>
      </c>
      <c r="N33" s="168">
        <v>21</v>
      </c>
      <c r="O33" s="169">
        <v>4</v>
      </c>
      <c r="P33" s="14" t="s">
        <v>109</v>
      </c>
    </row>
    <row r="34" spans="1:16" s="14" customFormat="1" ht="13.5" customHeight="1" outlineLevel="1">
      <c r="A34" s="162">
        <v>17</v>
      </c>
      <c r="B34" s="162" t="s">
        <v>106</v>
      </c>
      <c r="C34" s="162" t="s">
        <v>107</v>
      </c>
      <c r="D34" s="163" t="s">
        <v>137</v>
      </c>
      <c r="E34" s="180" t="s">
        <v>138</v>
      </c>
      <c r="F34" s="162" t="s">
        <v>134</v>
      </c>
      <c r="G34" s="176">
        <v>5</v>
      </c>
      <c r="H34" s="166"/>
      <c r="I34" s="166">
        <f>ROUND(G34*H34,2)</f>
        <v>0</v>
      </c>
      <c r="J34" s="167">
        <v>0</v>
      </c>
      <c r="K34" s="165">
        <f>G34*J34</f>
        <v>0</v>
      </c>
      <c r="L34" s="167">
        <v>0</v>
      </c>
      <c r="M34" s="165">
        <f>G34*L34</f>
        <v>0</v>
      </c>
      <c r="N34" s="168">
        <v>21</v>
      </c>
      <c r="O34" s="169">
        <v>4</v>
      </c>
      <c r="P34" s="14" t="s">
        <v>109</v>
      </c>
    </row>
    <row r="35" spans="2:16" s="135" customFormat="1" ht="12.75" customHeight="1">
      <c r="B35" s="140" t="s">
        <v>59</v>
      </c>
      <c r="D35" s="181" t="s">
        <v>139</v>
      </c>
      <c r="E35" s="181" t="s">
        <v>140</v>
      </c>
      <c r="F35" s="177"/>
      <c r="G35" s="177"/>
      <c r="I35" s="142">
        <f>SUM(I36:I42)</f>
        <v>0</v>
      </c>
      <c r="K35" s="143">
        <f>SUM(K36:K41)</f>
        <v>1.0062</v>
      </c>
      <c r="M35" s="143">
        <f>SUM(M36:M41)</f>
        <v>0</v>
      </c>
      <c r="N35" s="168"/>
      <c r="P35" s="141" t="s">
        <v>105</v>
      </c>
    </row>
    <row r="36" spans="1:16" s="14" customFormat="1" ht="13.5" customHeight="1" outlineLevel="1">
      <c r="A36" s="162">
        <v>18</v>
      </c>
      <c r="B36" s="162" t="s">
        <v>106</v>
      </c>
      <c r="C36" s="162" t="s">
        <v>107</v>
      </c>
      <c r="D36" s="163" t="s">
        <v>141</v>
      </c>
      <c r="E36" s="180" t="s">
        <v>142</v>
      </c>
      <c r="F36" s="187" t="s">
        <v>108</v>
      </c>
      <c r="G36" s="176">
        <v>387</v>
      </c>
      <c r="H36" s="166"/>
      <c r="I36" s="166">
        <f aca="true" t="shared" si="3" ref="I36:I41">ROUND(G36*H36,2)</f>
        <v>0</v>
      </c>
      <c r="J36" s="167">
        <v>0.002</v>
      </c>
      <c r="K36" s="165">
        <f aca="true" t="shared" si="4" ref="K36:K41">G36*J36</f>
        <v>0.774</v>
      </c>
      <c r="L36" s="167">
        <v>0</v>
      </c>
      <c r="M36" s="165">
        <f aca="true" t="shared" si="5" ref="M36:M41">G36*L36</f>
        <v>0</v>
      </c>
      <c r="N36" s="168">
        <v>21</v>
      </c>
      <c r="O36" s="169">
        <v>4</v>
      </c>
      <c r="P36" s="14" t="s">
        <v>109</v>
      </c>
    </row>
    <row r="37" spans="1:16" s="14" customFormat="1" ht="24" customHeight="1" outlineLevel="1">
      <c r="A37" s="162">
        <v>19</v>
      </c>
      <c r="B37" s="162" t="s">
        <v>106</v>
      </c>
      <c r="C37" s="162" t="s">
        <v>107</v>
      </c>
      <c r="D37" s="163" t="s">
        <v>143</v>
      </c>
      <c r="E37" s="180" t="s">
        <v>144</v>
      </c>
      <c r="F37" s="187" t="s">
        <v>108</v>
      </c>
      <c r="G37" s="176">
        <f>G36*2</f>
        <v>774</v>
      </c>
      <c r="H37" s="166"/>
      <c r="I37" s="166">
        <f t="shared" si="3"/>
        <v>0</v>
      </c>
      <c r="J37" s="167">
        <v>0</v>
      </c>
      <c r="K37" s="165">
        <f t="shared" si="4"/>
        <v>0</v>
      </c>
      <c r="L37" s="167">
        <v>0</v>
      </c>
      <c r="M37" s="165">
        <f t="shared" si="5"/>
        <v>0</v>
      </c>
      <c r="N37" s="168">
        <v>21</v>
      </c>
      <c r="O37" s="169">
        <v>4</v>
      </c>
      <c r="P37" s="14" t="s">
        <v>109</v>
      </c>
    </row>
    <row r="38" spans="1:16" s="14" customFormat="1" ht="13.5" customHeight="1" outlineLevel="1">
      <c r="A38" s="162">
        <v>20</v>
      </c>
      <c r="B38" s="162" t="s">
        <v>106</v>
      </c>
      <c r="C38" s="162" t="s">
        <v>107</v>
      </c>
      <c r="D38" s="163" t="s">
        <v>145</v>
      </c>
      <c r="E38" s="180" t="s">
        <v>146</v>
      </c>
      <c r="F38" s="187" t="s">
        <v>108</v>
      </c>
      <c r="G38" s="176">
        <f>G36</f>
        <v>387</v>
      </c>
      <c r="H38" s="166"/>
      <c r="I38" s="166">
        <f t="shared" si="3"/>
        <v>0</v>
      </c>
      <c r="J38" s="167">
        <v>0</v>
      </c>
      <c r="K38" s="165">
        <f t="shared" si="4"/>
        <v>0</v>
      </c>
      <c r="L38" s="167">
        <v>0</v>
      </c>
      <c r="M38" s="165">
        <f t="shared" si="5"/>
        <v>0</v>
      </c>
      <c r="N38" s="168">
        <v>21</v>
      </c>
      <c r="O38" s="169">
        <v>4</v>
      </c>
      <c r="P38" s="14" t="s">
        <v>109</v>
      </c>
    </row>
    <row r="39" spans="1:16" s="14" customFormat="1" ht="13.5" customHeight="1" outlineLevel="1">
      <c r="A39" s="162">
        <v>21</v>
      </c>
      <c r="B39" s="162" t="s">
        <v>106</v>
      </c>
      <c r="C39" s="162" t="s">
        <v>107</v>
      </c>
      <c r="D39" s="163" t="s">
        <v>147</v>
      </c>
      <c r="E39" s="180" t="s">
        <v>148</v>
      </c>
      <c r="F39" s="187" t="s">
        <v>108</v>
      </c>
      <c r="G39" s="176">
        <f>G36</f>
        <v>387</v>
      </c>
      <c r="H39" s="166"/>
      <c r="I39" s="166">
        <f t="shared" si="3"/>
        <v>0</v>
      </c>
      <c r="J39" s="167">
        <v>0</v>
      </c>
      <c r="K39" s="165">
        <f t="shared" si="4"/>
        <v>0</v>
      </c>
      <c r="L39" s="167">
        <v>0</v>
      </c>
      <c r="M39" s="165">
        <f t="shared" si="5"/>
        <v>0</v>
      </c>
      <c r="N39" s="168">
        <v>21</v>
      </c>
      <c r="O39" s="169">
        <v>4</v>
      </c>
      <c r="P39" s="14" t="s">
        <v>109</v>
      </c>
    </row>
    <row r="40" spans="1:16" s="14" customFormat="1" ht="13.5" customHeight="1" outlineLevel="1">
      <c r="A40" s="162">
        <v>22</v>
      </c>
      <c r="B40" s="162" t="s">
        <v>106</v>
      </c>
      <c r="C40" s="162" t="s">
        <v>107</v>
      </c>
      <c r="D40" s="163" t="s">
        <v>149</v>
      </c>
      <c r="E40" s="180" t="s">
        <v>150</v>
      </c>
      <c r="F40" s="187" t="s">
        <v>108</v>
      </c>
      <c r="G40" s="176">
        <f>G39*60</f>
        <v>23220</v>
      </c>
      <c r="H40" s="166"/>
      <c r="I40" s="166">
        <f t="shared" si="3"/>
        <v>0</v>
      </c>
      <c r="J40" s="167">
        <v>1E-05</v>
      </c>
      <c r="K40" s="165">
        <f t="shared" si="4"/>
        <v>0.23220000000000002</v>
      </c>
      <c r="L40" s="167">
        <v>0</v>
      </c>
      <c r="M40" s="165">
        <f t="shared" si="5"/>
        <v>0</v>
      </c>
      <c r="N40" s="168">
        <v>21</v>
      </c>
      <c r="O40" s="169">
        <v>4</v>
      </c>
      <c r="P40" s="14" t="s">
        <v>109</v>
      </c>
    </row>
    <row r="41" spans="1:16" s="14" customFormat="1" ht="13.5" customHeight="1" outlineLevel="1">
      <c r="A41" s="162">
        <v>23</v>
      </c>
      <c r="B41" s="162" t="s">
        <v>106</v>
      </c>
      <c r="C41" s="162" t="s">
        <v>107</v>
      </c>
      <c r="D41" s="163" t="s">
        <v>151</v>
      </c>
      <c r="E41" s="180" t="s">
        <v>152</v>
      </c>
      <c r="F41" s="187" t="s">
        <v>108</v>
      </c>
      <c r="G41" s="176">
        <f>G36</f>
        <v>387</v>
      </c>
      <c r="H41" s="166"/>
      <c r="I41" s="166">
        <f t="shared" si="3"/>
        <v>0</v>
      </c>
      <c r="J41" s="167">
        <v>0</v>
      </c>
      <c r="K41" s="165">
        <f t="shared" si="4"/>
        <v>0</v>
      </c>
      <c r="L41" s="167">
        <v>0</v>
      </c>
      <c r="M41" s="165">
        <f t="shared" si="5"/>
        <v>0</v>
      </c>
      <c r="N41" s="168">
        <v>21</v>
      </c>
      <c r="O41" s="169">
        <v>4</v>
      </c>
      <c r="P41" s="14" t="s">
        <v>109</v>
      </c>
    </row>
    <row r="42" spans="1:15" s="14" customFormat="1" ht="13.5" customHeight="1" outlineLevel="1">
      <c r="A42" s="162"/>
      <c r="B42" s="162"/>
      <c r="C42" s="162"/>
      <c r="D42" s="163"/>
      <c r="E42" s="180" t="s">
        <v>212</v>
      </c>
      <c r="F42" s="187" t="s">
        <v>165</v>
      </c>
      <c r="G42" s="176">
        <v>1</v>
      </c>
      <c r="H42" s="166"/>
      <c r="I42" s="166">
        <f>ROUND(G42*H42,2)</f>
        <v>0</v>
      </c>
      <c r="J42" s="167">
        <v>0</v>
      </c>
      <c r="K42" s="165">
        <f>G42*J42</f>
        <v>0</v>
      </c>
      <c r="L42" s="167">
        <v>0</v>
      </c>
      <c r="M42" s="165">
        <f>G42*L42</f>
        <v>0</v>
      </c>
      <c r="N42" s="168">
        <v>21</v>
      </c>
      <c r="O42" s="169"/>
    </row>
    <row r="43" spans="2:16" s="135" customFormat="1" ht="12.75" customHeight="1">
      <c r="B43" s="140" t="s">
        <v>59</v>
      </c>
      <c r="D43" s="181" t="s">
        <v>153</v>
      </c>
      <c r="E43" s="181" t="s">
        <v>154</v>
      </c>
      <c r="F43" s="177"/>
      <c r="G43" s="177"/>
      <c r="I43" s="142">
        <f>I44</f>
        <v>0</v>
      </c>
      <c r="K43" s="143">
        <f>K44</f>
        <v>0</v>
      </c>
      <c r="M43" s="143">
        <f>M44</f>
        <v>0</v>
      </c>
      <c r="N43" s="168"/>
      <c r="P43" s="141" t="s">
        <v>105</v>
      </c>
    </row>
    <row r="44" spans="1:16" s="14" customFormat="1" ht="13.5" customHeight="1" outlineLevel="1">
      <c r="A44" s="162">
        <v>24</v>
      </c>
      <c r="B44" s="162" t="s">
        <v>106</v>
      </c>
      <c r="C44" s="162" t="s">
        <v>107</v>
      </c>
      <c r="D44" s="179" t="s">
        <v>155</v>
      </c>
      <c r="E44" s="180" t="s">
        <v>156</v>
      </c>
      <c r="F44" s="187" t="s">
        <v>134</v>
      </c>
      <c r="G44" s="176">
        <f>G34</f>
        <v>5</v>
      </c>
      <c r="H44" s="166"/>
      <c r="I44" s="166">
        <f>ROUND(G44*H44,2)</f>
        <v>0</v>
      </c>
      <c r="J44" s="167">
        <v>0</v>
      </c>
      <c r="K44" s="165">
        <f>G44*J44</f>
        <v>0</v>
      </c>
      <c r="L44" s="167">
        <v>0</v>
      </c>
      <c r="M44" s="165">
        <f>G44*L44</f>
        <v>0</v>
      </c>
      <c r="N44" s="168">
        <v>21</v>
      </c>
      <c r="O44" s="169">
        <v>4</v>
      </c>
      <c r="P44" s="14" t="s">
        <v>109</v>
      </c>
    </row>
    <row r="45" spans="2:16" s="135" customFormat="1" ht="12.75" customHeight="1">
      <c r="B45" s="136" t="s">
        <v>59</v>
      </c>
      <c r="D45" s="182" t="s">
        <v>47</v>
      </c>
      <c r="E45" s="182" t="s">
        <v>157</v>
      </c>
      <c r="F45" s="177"/>
      <c r="G45" s="177"/>
      <c r="H45" s="177"/>
      <c r="I45" s="138">
        <f>I46+I54</f>
        <v>0.0015008699999999999</v>
      </c>
      <c r="K45" s="139" t="e">
        <f>K46+#REF!+#REF!+K54</f>
        <v>#REF!</v>
      </c>
      <c r="M45" s="139" t="e">
        <f>M46+#REF!+#REF!+M54</f>
        <v>#REF!</v>
      </c>
      <c r="N45" s="168"/>
      <c r="P45" s="137" t="s">
        <v>102</v>
      </c>
    </row>
    <row r="46" spans="2:16" s="135" customFormat="1" ht="12.75" customHeight="1">
      <c r="B46" s="140" t="s">
        <v>59</v>
      </c>
      <c r="D46" s="181" t="s">
        <v>158</v>
      </c>
      <c r="E46" s="181" t="s">
        <v>159</v>
      </c>
      <c r="F46" s="177"/>
      <c r="G46" s="177"/>
      <c r="H46" s="177"/>
      <c r="I46" s="185">
        <f>SUM(I47:M53)</f>
        <v>0.0015008699999999999</v>
      </c>
      <c r="J46" s="177"/>
      <c r="K46" s="186">
        <f>SUM(K48:K49)</f>
        <v>0</v>
      </c>
      <c r="L46" s="177"/>
      <c r="M46" s="186">
        <f>SUM(M48:M49)</f>
        <v>0</v>
      </c>
      <c r="N46" s="168"/>
      <c r="P46" s="141" t="s">
        <v>105</v>
      </c>
    </row>
    <row r="47" spans="1:16" s="14" customFormat="1" ht="13.5" customHeight="1" outlineLevel="1">
      <c r="A47" s="162">
        <v>25</v>
      </c>
      <c r="B47" s="162" t="s">
        <v>106</v>
      </c>
      <c r="C47" s="162" t="s">
        <v>107</v>
      </c>
      <c r="D47" s="179" t="s">
        <v>160</v>
      </c>
      <c r="E47" s="164" t="s">
        <v>200</v>
      </c>
      <c r="F47" s="162" t="s">
        <v>118</v>
      </c>
      <c r="G47" s="176">
        <v>18</v>
      </c>
      <c r="H47" s="166"/>
      <c r="I47" s="166">
        <f aca="true" t="shared" si="6" ref="I47:I53">ROUND(G47*H47,2)</f>
        <v>0</v>
      </c>
      <c r="J47" s="167">
        <v>0</v>
      </c>
      <c r="K47" s="165">
        <f aca="true" t="shared" si="7" ref="K47:K53">G47*J47</f>
        <v>0</v>
      </c>
      <c r="L47" s="167">
        <v>0</v>
      </c>
      <c r="M47" s="165">
        <f aca="true" t="shared" si="8" ref="M47:M53">G47*L47</f>
        <v>0</v>
      </c>
      <c r="N47" s="168">
        <v>21</v>
      </c>
      <c r="O47" s="169">
        <v>16</v>
      </c>
      <c r="P47" s="14" t="s">
        <v>109</v>
      </c>
    </row>
    <row r="48" spans="1:16" s="14" customFormat="1" ht="13.5" customHeight="1" outlineLevel="1">
      <c r="A48" s="162">
        <v>26</v>
      </c>
      <c r="B48" s="162" t="s">
        <v>106</v>
      </c>
      <c r="C48" s="162" t="s">
        <v>107</v>
      </c>
      <c r="D48" s="179" t="s">
        <v>168</v>
      </c>
      <c r="E48" s="164" t="s">
        <v>176</v>
      </c>
      <c r="F48" s="162" t="s">
        <v>118</v>
      </c>
      <c r="G48" s="176">
        <v>44</v>
      </c>
      <c r="H48" s="166"/>
      <c r="I48" s="166">
        <f t="shared" si="6"/>
        <v>0</v>
      </c>
      <c r="J48" s="167">
        <v>0</v>
      </c>
      <c r="K48" s="165">
        <f t="shared" si="7"/>
        <v>0</v>
      </c>
      <c r="L48" s="167">
        <v>0</v>
      </c>
      <c r="M48" s="165">
        <f t="shared" si="8"/>
        <v>0</v>
      </c>
      <c r="N48" s="168">
        <v>21</v>
      </c>
      <c r="O48" s="169">
        <v>16</v>
      </c>
      <c r="P48" s="14" t="s">
        <v>109</v>
      </c>
    </row>
    <row r="49" spans="1:16" s="14" customFormat="1" ht="24" customHeight="1" outlineLevel="1">
      <c r="A49" s="162">
        <v>27</v>
      </c>
      <c r="B49" s="162" t="s">
        <v>106</v>
      </c>
      <c r="C49" s="162" t="s">
        <v>107</v>
      </c>
      <c r="D49" s="179" t="s">
        <v>169</v>
      </c>
      <c r="E49" s="164" t="s">
        <v>232</v>
      </c>
      <c r="F49" s="162" t="s">
        <v>125</v>
      </c>
      <c r="G49" s="176">
        <v>10</v>
      </c>
      <c r="H49" s="166"/>
      <c r="I49" s="166">
        <f t="shared" si="6"/>
        <v>0</v>
      </c>
      <c r="J49" s="167">
        <v>0</v>
      </c>
      <c r="K49" s="165">
        <f t="shared" si="7"/>
        <v>0</v>
      </c>
      <c r="L49" s="167">
        <v>0</v>
      </c>
      <c r="M49" s="165">
        <f t="shared" si="8"/>
        <v>0</v>
      </c>
      <c r="N49" s="168">
        <v>21</v>
      </c>
      <c r="O49" s="169">
        <v>16</v>
      </c>
      <c r="P49" s="14" t="s">
        <v>109</v>
      </c>
    </row>
    <row r="50" spans="1:15" s="14" customFormat="1" ht="11.25" outlineLevel="1">
      <c r="A50" s="162"/>
      <c r="B50" s="162" t="s">
        <v>106</v>
      </c>
      <c r="C50" s="162"/>
      <c r="D50" s="179"/>
      <c r="E50" s="164" t="s">
        <v>235</v>
      </c>
      <c r="F50" s="162" t="s">
        <v>125</v>
      </c>
      <c r="G50" s="176">
        <v>1</v>
      </c>
      <c r="H50" s="166"/>
      <c r="I50" s="166">
        <v>0</v>
      </c>
      <c r="J50" s="167"/>
      <c r="K50" s="165"/>
      <c r="L50" s="167"/>
      <c r="M50" s="165"/>
      <c r="N50" s="168">
        <v>21</v>
      </c>
      <c r="O50" s="169"/>
    </row>
    <row r="51" spans="1:15" s="14" customFormat="1" ht="24" customHeight="1" outlineLevel="1">
      <c r="A51" s="162">
        <v>28</v>
      </c>
      <c r="B51" s="162" t="s">
        <v>106</v>
      </c>
      <c r="C51" s="162" t="s">
        <v>107</v>
      </c>
      <c r="D51" s="179" t="s">
        <v>193</v>
      </c>
      <c r="E51" s="164" t="s">
        <v>194</v>
      </c>
      <c r="F51" s="162" t="s">
        <v>118</v>
      </c>
      <c r="G51" s="176">
        <v>22</v>
      </c>
      <c r="H51" s="166"/>
      <c r="I51" s="166">
        <f t="shared" si="6"/>
        <v>0</v>
      </c>
      <c r="J51" s="167">
        <v>0</v>
      </c>
      <c r="K51" s="165">
        <f t="shared" si="7"/>
        <v>0</v>
      </c>
      <c r="L51" s="167">
        <v>0</v>
      </c>
      <c r="M51" s="165">
        <f t="shared" si="8"/>
        <v>0</v>
      </c>
      <c r="N51" s="168">
        <v>21</v>
      </c>
      <c r="O51" s="169"/>
    </row>
    <row r="52" spans="1:16" s="14" customFormat="1" ht="13.5" customHeight="1" outlineLevel="1">
      <c r="A52" s="162">
        <v>29</v>
      </c>
      <c r="B52" s="162" t="s">
        <v>106</v>
      </c>
      <c r="C52" s="162" t="s">
        <v>107</v>
      </c>
      <c r="D52" s="179" t="s">
        <v>161</v>
      </c>
      <c r="E52" s="164" t="s">
        <v>201</v>
      </c>
      <c r="F52" s="162" t="s">
        <v>118</v>
      </c>
      <c r="G52" s="176">
        <v>18</v>
      </c>
      <c r="H52" s="166"/>
      <c r="I52" s="166">
        <f t="shared" si="6"/>
        <v>0</v>
      </c>
      <c r="J52" s="167">
        <v>7.147E-05</v>
      </c>
      <c r="K52" s="165">
        <f t="shared" si="7"/>
        <v>0.0012864600000000001</v>
      </c>
      <c r="L52" s="167">
        <v>0</v>
      </c>
      <c r="M52" s="165">
        <f t="shared" si="8"/>
        <v>0</v>
      </c>
      <c r="N52" s="168">
        <v>21</v>
      </c>
      <c r="O52" s="169">
        <v>16</v>
      </c>
      <c r="P52" s="14" t="s">
        <v>109</v>
      </c>
    </row>
    <row r="53" spans="1:15" s="14" customFormat="1" ht="13.5" customHeight="1" outlineLevel="1">
      <c r="A53" s="162">
        <v>30</v>
      </c>
      <c r="B53" s="162"/>
      <c r="C53" s="162"/>
      <c r="D53" s="179"/>
      <c r="E53" s="164" t="s">
        <v>206</v>
      </c>
      <c r="F53" s="162" t="s">
        <v>165</v>
      </c>
      <c r="G53" s="176">
        <v>1</v>
      </c>
      <c r="H53" s="166"/>
      <c r="I53" s="166">
        <f t="shared" si="6"/>
        <v>0</v>
      </c>
      <c r="J53" s="167">
        <v>7.147E-05</v>
      </c>
      <c r="K53" s="165">
        <f t="shared" si="7"/>
        <v>7.147E-05</v>
      </c>
      <c r="L53" s="167">
        <v>0</v>
      </c>
      <c r="M53" s="165">
        <f t="shared" si="8"/>
        <v>0</v>
      </c>
      <c r="N53" s="168">
        <v>21</v>
      </c>
      <c r="O53" s="169"/>
    </row>
    <row r="54" spans="1:16" s="135" customFormat="1" ht="12" customHeight="1">
      <c r="A54" s="162">
        <v>31</v>
      </c>
      <c r="B54" s="140" t="s">
        <v>59</v>
      </c>
      <c r="D54" s="181" t="s">
        <v>162</v>
      </c>
      <c r="E54" s="181" t="s">
        <v>163</v>
      </c>
      <c r="G54" s="177"/>
      <c r="I54" s="142">
        <f>SUM(I55:I57)</f>
        <v>0</v>
      </c>
      <c r="K54" s="143">
        <f>SUM(K55:K55)</f>
        <v>0</v>
      </c>
      <c r="M54" s="143">
        <f>SUM(M55:M55)</f>
        <v>0</v>
      </c>
      <c r="N54" s="168"/>
      <c r="P54" s="141" t="s">
        <v>105</v>
      </c>
    </row>
    <row r="55" spans="1:16" s="14" customFormat="1" ht="13.5" customHeight="1" outlineLevel="1">
      <c r="A55" s="162">
        <v>32</v>
      </c>
      <c r="B55" s="162" t="s">
        <v>106</v>
      </c>
      <c r="C55" s="162" t="s">
        <v>107</v>
      </c>
      <c r="D55" s="179" t="s">
        <v>164</v>
      </c>
      <c r="E55" s="180" t="s">
        <v>208</v>
      </c>
      <c r="F55" s="162" t="s">
        <v>125</v>
      </c>
      <c r="G55" s="176">
        <v>3</v>
      </c>
      <c r="H55" s="166"/>
      <c r="I55" s="166">
        <f>ROUND(G55*H55,2)</f>
        <v>0</v>
      </c>
      <c r="J55" s="167">
        <v>0</v>
      </c>
      <c r="K55" s="165">
        <f>G55*J55</f>
        <v>0</v>
      </c>
      <c r="L55" s="167">
        <v>0</v>
      </c>
      <c r="M55" s="165">
        <f>G55*L55</f>
        <v>0</v>
      </c>
      <c r="N55" s="168">
        <v>21</v>
      </c>
      <c r="O55" s="169">
        <v>16</v>
      </c>
      <c r="P55" s="14" t="s">
        <v>109</v>
      </c>
    </row>
    <row r="56" spans="1:15" s="14" customFormat="1" ht="16.5" customHeight="1" outlineLevel="1">
      <c r="A56" s="162">
        <v>33</v>
      </c>
      <c r="B56" s="162" t="s">
        <v>106</v>
      </c>
      <c r="C56" s="162" t="s">
        <v>107</v>
      </c>
      <c r="D56" s="183" t="s">
        <v>207</v>
      </c>
      <c r="E56" s="164" t="s">
        <v>191</v>
      </c>
      <c r="F56" s="162" t="s">
        <v>165</v>
      </c>
      <c r="G56" s="176">
        <v>2</v>
      </c>
      <c r="H56" s="175"/>
      <c r="I56" s="166">
        <f>ROUND(G56*H56,2)</f>
        <v>0</v>
      </c>
      <c r="J56" s="167">
        <v>1</v>
      </c>
      <c r="K56" s="165">
        <f>G56*J56</f>
        <v>2</v>
      </c>
      <c r="L56" s="167">
        <v>1</v>
      </c>
      <c r="M56" s="165">
        <f>G56*L56</f>
        <v>2</v>
      </c>
      <c r="N56" s="168">
        <v>21</v>
      </c>
      <c r="O56" s="169"/>
    </row>
    <row r="57" spans="1:16" s="14" customFormat="1" ht="13.5" customHeight="1" outlineLevel="1">
      <c r="A57" s="162">
        <v>34</v>
      </c>
      <c r="B57" s="162" t="s">
        <v>106</v>
      </c>
      <c r="C57" s="162" t="s">
        <v>107</v>
      </c>
      <c r="D57" s="163" t="s">
        <v>166</v>
      </c>
      <c r="E57" s="164" t="s">
        <v>215</v>
      </c>
      <c r="F57" s="162" t="s">
        <v>125</v>
      </c>
      <c r="G57" s="165">
        <v>1</v>
      </c>
      <c r="H57" s="166"/>
      <c r="I57" s="166">
        <f>ROUND(G57*H57,2)</f>
        <v>0</v>
      </c>
      <c r="J57" s="167">
        <v>0</v>
      </c>
      <c r="K57" s="165">
        <f>G57*J57</f>
        <v>0</v>
      </c>
      <c r="L57" s="167">
        <v>0</v>
      </c>
      <c r="M57" s="165">
        <f>G57*L57</f>
        <v>0</v>
      </c>
      <c r="N57" s="168">
        <v>21</v>
      </c>
      <c r="O57" s="169">
        <v>16</v>
      </c>
      <c r="P57" s="14" t="s">
        <v>109</v>
      </c>
    </row>
    <row r="58" spans="1:13" s="144" customFormat="1" ht="12.75" customHeight="1">
      <c r="A58" s="162"/>
      <c r="E58" s="145" t="s">
        <v>84</v>
      </c>
      <c r="I58" s="146">
        <f>I14+I45</f>
        <v>0.0015008699999999999</v>
      </c>
      <c r="K58" s="147" t="e">
        <f>K14+K45</f>
        <v>#REF!</v>
      </c>
      <c r="M58" s="147" t="e">
        <f>M14+M45</f>
        <v>#REF!</v>
      </c>
    </row>
    <row r="59" ht="11.25" customHeight="1">
      <c r="A59" s="162"/>
    </row>
    <row r="60" ht="11.25" customHeight="1">
      <c r="A60" s="162"/>
    </row>
    <row r="61" spans="1:14" ht="11.25" customHeight="1">
      <c r="A61" s="162"/>
      <c r="N61" s="2" t="s">
        <v>3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8"/>
  <sheetViews>
    <sheetView showGridLines="0" zoomScalePageLayoutView="0" workbookViewId="0" topLeftCell="A1">
      <pane ySplit="13" topLeftCell="A32" activePane="bottomLeft" state="frozen"/>
      <selection pane="topLeft" activeCell="A1" sqref="A1"/>
      <selection pane="bottomLeft" activeCell="A51" sqref="A51:IV51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Oprava severní uliční fasády a západního průčelí objektu Benátská 2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vnější fasády objektu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I15+I30+I36+I43</f>
        <v>0</v>
      </c>
      <c r="J14" s="158"/>
      <c r="K14" s="161">
        <f>K15+K30+K36+K43</f>
        <v>16.666615</v>
      </c>
      <c r="L14" s="158"/>
      <c r="M14" s="161">
        <f>M15+M30+M36+M43</f>
        <v>0.9309000000000001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SUM(I16:I29)</f>
        <v>0</v>
      </c>
      <c r="K15" s="143">
        <f>SUM(K17:K29)</f>
        <v>16.042615</v>
      </c>
      <c r="M15" s="143">
        <f>SUM(M17:M29)</f>
        <v>0</v>
      </c>
      <c r="P15" s="141" t="s">
        <v>105</v>
      </c>
    </row>
    <row r="16" spans="1:16" s="14" customFormat="1" ht="13.5" customHeight="1" outlineLevel="2">
      <c r="A16" s="162">
        <v>1</v>
      </c>
      <c r="B16" s="162" t="s">
        <v>106</v>
      </c>
      <c r="C16" s="162" t="s">
        <v>186</v>
      </c>
      <c r="D16" s="178" t="s">
        <v>187</v>
      </c>
      <c r="E16" s="180" t="s">
        <v>188</v>
      </c>
      <c r="F16" s="162" t="s">
        <v>108</v>
      </c>
      <c r="G16" s="175">
        <v>60.7</v>
      </c>
      <c r="H16" s="166"/>
      <c r="I16" s="166">
        <f>ROUND(G16*H16,2)</f>
        <v>0</v>
      </c>
      <c r="J16" s="167">
        <v>0.00012</v>
      </c>
      <c r="K16" s="165">
        <f>G16*J16</f>
        <v>0.0072840000000000005</v>
      </c>
      <c r="L16" s="167">
        <v>0</v>
      </c>
      <c r="M16" s="165">
        <f>G16*L16</f>
        <v>0</v>
      </c>
      <c r="N16" s="168">
        <v>21</v>
      </c>
      <c r="O16" s="169">
        <v>4</v>
      </c>
      <c r="P16" s="14" t="s">
        <v>109</v>
      </c>
    </row>
    <row r="17" spans="1:16" s="14" customFormat="1" ht="13.5" customHeight="1" outlineLevel="1">
      <c r="A17" s="162" t="s">
        <v>109</v>
      </c>
      <c r="B17" s="162" t="s">
        <v>106</v>
      </c>
      <c r="C17" s="162" t="s">
        <v>107</v>
      </c>
      <c r="D17" s="179" t="s">
        <v>110</v>
      </c>
      <c r="E17" s="180" t="s">
        <v>173</v>
      </c>
      <c r="F17" s="162" t="s">
        <v>108</v>
      </c>
      <c r="G17" s="176">
        <v>321</v>
      </c>
      <c r="H17" s="166"/>
      <c r="I17" s="166">
        <f aca="true" t="shared" si="0" ref="I17:I29">ROUND(G17*H17,2)</f>
        <v>0</v>
      </c>
      <c r="J17" s="167">
        <v>0.00011</v>
      </c>
      <c r="K17" s="165">
        <f aca="true" t="shared" si="1" ref="K17:K29">G17*J17</f>
        <v>0.03531</v>
      </c>
      <c r="L17" s="167">
        <v>0</v>
      </c>
      <c r="M17" s="165">
        <f aca="true" t="shared" si="2" ref="M17:M29">G17*L17</f>
        <v>0</v>
      </c>
      <c r="N17" s="168">
        <v>21</v>
      </c>
      <c r="O17" s="169">
        <v>4</v>
      </c>
      <c r="P17" s="14" t="s">
        <v>109</v>
      </c>
    </row>
    <row r="18" spans="1:16" s="14" customFormat="1" ht="13.5" customHeight="1" outlineLevel="1">
      <c r="A18" s="162" t="s">
        <v>111</v>
      </c>
      <c r="B18" s="162" t="s">
        <v>106</v>
      </c>
      <c r="C18" s="162" t="s">
        <v>107</v>
      </c>
      <c r="D18" s="179" t="s">
        <v>198</v>
      </c>
      <c r="E18" s="180" t="s">
        <v>179</v>
      </c>
      <c r="F18" s="162" t="s">
        <v>108</v>
      </c>
      <c r="G18" s="175">
        <f>G17*0.2</f>
        <v>64.2</v>
      </c>
      <c r="H18" s="166"/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21</v>
      </c>
      <c r="O18" s="169">
        <v>4</v>
      </c>
      <c r="P18" s="14" t="s">
        <v>109</v>
      </c>
    </row>
    <row r="19" spans="1:16" s="14" customFormat="1" ht="34.5" customHeight="1" outlineLevel="1">
      <c r="A19" s="162" t="s">
        <v>112</v>
      </c>
      <c r="B19" s="162" t="s">
        <v>106</v>
      </c>
      <c r="C19" s="162" t="s">
        <v>107</v>
      </c>
      <c r="D19" s="179" t="s">
        <v>113</v>
      </c>
      <c r="E19" s="180" t="s">
        <v>218</v>
      </c>
      <c r="F19" s="162" t="s">
        <v>108</v>
      </c>
      <c r="G19" s="176">
        <v>102.5</v>
      </c>
      <c r="H19" s="166"/>
      <c r="I19" s="166">
        <f t="shared" si="0"/>
        <v>0</v>
      </c>
      <c r="J19" s="167">
        <v>0.02352</v>
      </c>
      <c r="K19" s="165">
        <f t="shared" si="1"/>
        <v>2.4108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4" t="s">
        <v>109</v>
      </c>
    </row>
    <row r="20" spans="1:16" s="14" customFormat="1" ht="26.25" customHeight="1" outlineLevel="1">
      <c r="A20" s="162" t="s">
        <v>114</v>
      </c>
      <c r="B20" s="162" t="s">
        <v>106</v>
      </c>
      <c r="C20" s="162" t="s">
        <v>107</v>
      </c>
      <c r="D20" s="179" t="s">
        <v>115</v>
      </c>
      <c r="E20" s="180" t="s">
        <v>219</v>
      </c>
      <c r="F20" s="162" t="s">
        <v>108</v>
      </c>
      <c r="G20" s="176">
        <v>199.5</v>
      </c>
      <c r="H20" s="166"/>
      <c r="I20" s="166">
        <f t="shared" si="0"/>
        <v>0</v>
      </c>
      <c r="J20" s="167">
        <v>0.06399</v>
      </c>
      <c r="K20" s="165">
        <f t="shared" si="1"/>
        <v>12.766005000000002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4" t="s">
        <v>109</v>
      </c>
    </row>
    <row r="21" spans="1:15" s="14" customFormat="1" ht="13.5" customHeight="1" outlineLevel="1">
      <c r="A21" s="162" t="s">
        <v>195</v>
      </c>
      <c r="B21" s="162" t="s">
        <v>106</v>
      </c>
      <c r="C21" s="162" t="s">
        <v>171</v>
      </c>
      <c r="D21" s="163" t="s">
        <v>199</v>
      </c>
      <c r="E21" s="164" t="s">
        <v>172</v>
      </c>
      <c r="F21" s="162" t="s">
        <v>108</v>
      </c>
      <c r="G21" s="176">
        <v>18.7</v>
      </c>
      <c r="H21" s="166"/>
      <c r="I21" s="166">
        <f>ROUND(G21*H21,2)</f>
        <v>0</v>
      </c>
      <c r="J21" s="167"/>
      <c r="K21" s="165"/>
      <c r="L21" s="167"/>
      <c r="M21" s="165"/>
      <c r="N21" s="168">
        <v>21</v>
      </c>
      <c r="O21" s="169"/>
    </row>
    <row r="22" spans="1:16" s="14" customFormat="1" ht="27.75" customHeight="1" outlineLevel="1">
      <c r="A22" s="162" t="s">
        <v>116</v>
      </c>
      <c r="B22" s="162" t="s">
        <v>106</v>
      </c>
      <c r="C22" s="162" t="s">
        <v>107</v>
      </c>
      <c r="D22" s="163" t="s">
        <v>117</v>
      </c>
      <c r="E22" s="180" t="s">
        <v>220</v>
      </c>
      <c r="F22" s="162" t="s">
        <v>118</v>
      </c>
      <c r="G22" s="176">
        <v>24.3</v>
      </c>
      <c r="H22" s="175"/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4" t="s">
        <v>109</v>
      </c>
    </row>
    <row r="23" spans="1:16" s="14" customFormat="1" ht="27.75" customHeight="1" outlineLevel="1">
      <c r="A23" s="162" t="s">
        <v>119</v>
      </c>
      <c r="B23" s="162" t="s">
        <v>106</v>
      </c>
      <c r="C23" s="162" t="s">
        <v>107</v>
      </c>
      <c r="D23" s="163" t="s">
        <v>120</v>
      </c>
      <c r="E23" s="180" t="s">
        <v>178</v>
      </c>
      <c r="F23" s="162" t="s">
        <v>118</v>
      </c>
      <c r="G23" s="176">
        <v>10.82</v>
      </c>
      <c r="H23" s="175"/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4" t="s">
        <v>109</v>
      </c>
    </row>
    <row r="24" spans="1:16" s="14" customFormat="1" ht="24.75" customHeight="1" outlineLevel="1">
      <c r="A24" s="162" t="s">
        <v>123</v>
      </c>
      <c r="B24" s="162" t="s">
        <v>106</v>
      </c>
      <c r="C24" s="162" t="s">
        <v>107</v>
      </c>
      <c r="D24" s="163" t="s">
        <v>122</v>
      </c>
      <c r="E24" s="180" t="s">
        <v>221</v>
      </c>
      <c r="F24" s="162" t="s">
        <v>118</v>
      </c>
      <c r="G24" s="176">
        <v>11.3</v>
      </c>
      <c r="H24" s="166"/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4" t="s">
        <v>109</v>
      </c>
    </row>
    <row r="25" spans="1:15" s="14" customFormat="1" ht="24.75" customHeight="1" outlineLevel="1">
      <c r="A25" s="162" t="s">
        <v>126</v>
      </c>
      <c r="B25" s="162" t="s">
        <v>106</v>
      </c>
      <c r="C25" s="162" t="s">
        <v>107</v>
      </c>
      <c r="D25" s="163" t="s">
        <v>122</v>
      </c>
      <c r="E25" s="180" t="s">
        <v>223</v>
      </c>
      <c r="F25" s="162" t="s">
        <v>118</v>
      </c>
      <c r="G25" s="176">
        <v>12.9</v>
      </c>
      <c r="H25" s="166"/>
      <c r="I25" s="166">
        <f>ROUND(G25*H25,2)</f>
        <v>0</v>
      </c>
      <c r="J25" s="167">
        <v>0</v>
      </c>
      <c r="K25" s="165">
        <f>G25*J25</f>
        <v>0</v>
      </c>
      <c r="L25" s="167">
        <v>0</v>
      </c>
      <c r="M25" s="165">
        <f>G25*L25</f>
        <v>0</v>
      </c>
      <c r="N25" s="168">
        <v>21</v>
      </c>
      <c r="O25" s="169"/>
    </row>
    <row r="26" spans="1:15" s="14" customFormat="1" ht="24.75" customHeight="1" outlineLevel="1">
      <c r="A26" s="162" t="s">
        <v>210</v>
      </c>
      <c r="B26" s="162" t="s">
        <v>106</v>
      </c>
      <c r="C26" s="162" t="s">
        <v>107</v>
      </c>
      <c r="D26" s="163" t="s">
        <v>122</v>
      </c>
      <c r="E26" s="180" t="s">
        <v>222</v>
      </c>
      <c r="F26" s="162" t="s">
        <v>118</v>
      </c>
      <c r="G26" s="176">
        <v>13.4</v>
      </c>
      <c r="H26" s="166"/>
      <c r="I26" s="166">
        <f>ROUND(G26*H26,2)</f>
        <v>0</v>
      </c>
      <c r="J26" s="167">
        <v>0</v>
      </c>
      <c r="K26" s="165">
        <f>G26*J26</f>
        <v>0</v>
      </c>
      <c r="L26" s="167">
        <v>0</v>
      </c>
      <c r="M26" s="165">
        <f>G26*L26</f>
        <v>0</v>
      </c>
      <c r="N26" s="168">
        <v>21</v>
      </c>
      <c r="O26" s="169"/>
    </row>
    <row r="27" spans="1:16" s="14" customFormat="1" ht="23.25" customHeight="1" outlineLevel="1">
      <c r="A27" s="135"/>
      <c r="B27" s="162" t="s">
        <v>106</v>
      </c>
      <c r="C27" s="162" t="s">
        <v>107</v>
      </c>
      <c r="D27" s="163" t="s">
        <v>124</v>
      </c>
      <c r="E27" s="180" t="s">
        <v>224</v>
      </c>
      <c r="F27" s="162" t="s">
        <v>108</v>
      </c>
      <c r="G27" s="176">
        <v>12.3</v>
      </c>
      <c r="H27" s="175"/>
      <c r="I27" s="166">
        <f t="shared" si="0"/>
        <v>0</v>
      </c>
      <c r="J27" s="167">
        <v>0.035</v>
      </c>
      <c r="K27" s="165">
        <f t="shared" si="1"/>
        <v>0.43050000000000005</v>
      </c>
      <c r="L27" s="167">
        <v>0</v>
      </c>
      <c r="M27" s="165">
        <f t="shared" si="2"/>
        <v>0</v>
      </c>
      <c r="N27" s="168">
        <v>21</v>
      </c>
      <c r="O27" s="169">
        <v>4</v>
      </c>
      <c r="P27" s="14" t="s">
        <v>109</v>
      </c>
    </row>
    <row r="28" spans="1:16" s="14" customFormat="1" ht="13.5" customHeight="1">
      <c r="A28" s="162">
        <v>14</v>
      </c>
      <c r="B28" s="162" t="s">
        <v>106</v>
      </c>
      <c r="C28" s="162" t="s">
        <v>107</v>
      </c>
      <c r="D28" s="163" t="s">
        <v>213</v>
      </c>
      <c r="E28" s="164" t="s">
        <v>225</v>
      </c>
      <c r="F28" s="162" t="s">
        <v>125</v>
      </c>
      <c r="G28" s="165">
        <v>4</v>
      </c>
      <c r="H28" s="166"/>
      <c r="I28" s="166">
        <f t="shared" si="0"/>
        <v>0</v>
      </c>
      <c r="J28" s="167">
        <v>0.1</v>
      </c>
      <c r="K28" s="165">
        <f>G28*J28</f>
        <v>0.4</v>
      </c>
      <c r="L28" s="167">
        <v>0</v>
      </c>
      <c r="M28" s="165">
        <f>G28*L28</f>
        <v>0</v>
      </c>
      <c r="N28" s="168">
        <v>21</v>
      </c>
      <c r="O28" s="169">
        <v>4</v>
      </c>
      <c r="P28" s="14" t="s">
        <v>109</v>
      </c>
    </row>
    <row r="29" spans="1:16" s="14" customFormat="1" ht="13.5" customHeight="1" outlineLevel="1">
      <c r="A29" s="162">
        <v>15</v>
      </c>
      <c r="B29" s="162" t="s">
        <v>106</v>
      </c>
      <c r="C29" s="162" t="s">
        <v>107</v>
      </c>
      <c r="D29" s="163" t="s">
        <v>127</v>
      </c>
      <c r="E29" s="180" t="s">
        <v>128</v>
      </c>
      <c r="F29" s="187" t="s">
        <v>108</v>
      </c>
      <c r="G29" s="176">
        <v>321</v>
      </c>
      <c r="H29" s="175"/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68">
        <v>21</v>
      </c>
      <c r="O29" s="169">
        <v>4</v>
      </c>
      <c r="P29" s="14" t="s">
        <v>109</v>
      </c>
    </row>
    <row r="30" spans="1:16" s="135" customFormat="1" ht="12.75" customHeight="1">
      <c r="A30" s="162">
        <v>16</v>
      </c>
      <c r="B30" s="140" t="s">
        <v>59</v>
      </c>
      <c r="D30" s="181" t="s">
        <v>121</v>
      </c>
      <c r="E30" s="181" t="s">
        <v>130</v>
      </c>
      <c r="G30" s="177"/>
      <c r="I30" s="142">
        <f>SUM(I31:I35)</f>
        <v>0</v>
      </c>
      <c r="K30" s="143">
        <f>SUM(K31:K35)</f>
        <v>0</v>
      </c>
      <c r="M30" s="143">
        <f>SUM(M31:M35)</f>
        <v>0.9309000000000001</v>
      </c>
      <c r="N30" s="168"/>
      <c r="P30" s="141" t="s">
        <v>105</v>
      </c>
    </row>
    <row r="31" spans="1:16" s="14" customFormat="1" ht="13.5" customHeight="1" outlineLevel="1">
      <c r="A31" s="162">
        <v>17</v>
      </c>
      <c r="B31" s="162" t="s">
        <v>106</v>
      </c>
      <c r="C31" s="162" t="s">
        <v>107</v>
      </c>
      <c r="D31" s="163" t="s">
        <v>131</v>
      </c>
      <c r="E31" s="180" t="s">
        <v>177</v>
      </c>
      <c r="F31" s="162" t="s">
        <v>108</v>
      </c>
      <c r="G31" s="176">
        <f>G17*0.1</f>
        <v>32.1</v>
      </c>
      <c r="H31" s="166"/>
      <c r="I31" s="166">
        <f>ROUND(G31*H31,2)</f>
        <v>0</v>
      </c>
      <c r="J31" s="167">
        <v>0</v>
      </c>
      <c r="K31" s="165">
        <f>G31*J31</f>
        <v>0</v>
      </c>
      <c r="L31" s="167">
        <v>0.029</v>
      </c>
      <c r="M31" s="165">
        <f>G31*L31</f>
        <v>0.9309000000000001</v>
      </c>
      <c r="N31" s="168">
        <v>21</v>
      </c>
      <c r="O31" s="169">
        <v>4</v>
      </c>
      <c r="P31" s="14" t="s">
        <v>109</v>
      </c>
    </row>
    <row r="32" spans="1:16" s="14" customFormat="1" ht="13.5" customHeight="1" outlineLevel="1">
      <c r="A32" s="162">
        <v>18</v>
      </c>
      <c r="B32" s="162" t="s">
        <v>106</v>
      </c>
      <c r="C32" s="162" t="s">
        <v>107</v>
      </c>
      <c r="D32" s="163" t="s">
        <v>132</v>
      </c>
      <c r="E32" s="180" t="s">
        <v>133</v>
      </c>
      <c r="F32" s="162" t="s">
        <v>134</v>
      </c>
      <c r="G32" s="176">
        <v>1.5</v>
      </c>
      <c r="H32" s="166"/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21</v>
      </c>
      <c r="O32" s="169">
        <v>4</v>
      </c>
      <c r="P32" s="14" t="s">
        <v>109</v>
      </c>
    </row>
    <row r="33" spans="1:16" s="14" customFormat="1" ht="13.5" customHeight="1" outlineLevel="1">
      <c r="A33" s="162">
        <v>19</v>
      </c>
      <c r="B33" s="162" t="s">
        <v>106</v>
      </c>
      <c r="C33" s="162" t="s">
        <v>107</v>
      </c>
      <c r="D33" s="163" t="s">
        <v>135</v>
      </c>
      <c r="E33" s="180" t="s">
        <v>136</v>
      </c>
      <c r="F33" s="162" t="s">
        <v>134</v>
      </c>
      <c r="G33" s="176">
        <v>1.5</v>
      </c>
      <c r="H33" s="166"/>
      <c r="I33" s="166">
        <f>ROUND(G33*H33,2)</f>
        <v>0</v>
      </c>
      <c r="J33" s="167">
        <v>0</v>
      </c>
      <c r="K33" s="165">
        <f>G33*J33</f>
        <v>0</v>
      </c>
      <c r="L33" s="167">
        <v>0</v>
      </c>
      <c r="M33" s="165">
        <f>G33*L33</f>
        <v>0</v>
      </c>
      <c r="N33" s="168">
        <v>21</v>
      </c>
      <c r="O33" s="169">
        <v>4</v>
      </c>
      <c r="P33" s="14" t="s">
        <v>109</v>
      </c>
    </row>
    <row r="34" spans="1:15" s="14" customFormat="1" ht="13.5" customHeight="1" outlineLevel="1">
      <c r="A34" s="162"/>
      <c r="B34" s="162"/>
      <c r="C34" s="162"/>
      <c r="D34" s="163"/>
      <c r="E34" s="180" t="s">
        <v>233</v>
      </c>
      <c r="F34" s="162" t="s">
        <v>234</v>
      </c>
      <c r="G34" s="176">
        <v>50</v>
      </c>
      <c r="H34" s="166"/>
      <c r="I34" s="166">
        <f>ROUND(G34*H34,2)</f>
        <v>0</v>
      </c>
      <c r="J34" s="167"/>
      <c r="K34" s="165"/>
      <c r="L34" s="167"/>
      <c r="M34" s="165"/>
      <c r="N34" s="168">
        <v>21</v>
      </c>
      <c r="O34" s="169"/>
    </row>
    <row r="35" spans="1:16" s="14" customFormat="1" ht="13.5" customHeight="1" outlineLevel="1">
      <c r="A35" s="162">
        <v>20</v>
      </c>
      <c r="B35" s="162" t="s">
        <v>106</v>
      </c>
      <c r="C35" s="162" t="s">
        <v>107</v>
      </c>
      <c r="D35" s="163" t="s">
        <v>137</v>
      </c>
      <c r="E35" s="180" t="s">
        <v>138</v>
      </c>
      <c r="F35" s="162" t="s">
        <v>134</v>
      </c>
      <c r="G35" s="176">
        <v>1.5</v>
      </c>
      <c r="H35" s="166"/>
      <c r="I35" s="166">
        <f>ROUND(G35*H35,2)</f>
        <v>0</v>
      </c>
      <c r="J35" s="167">
        <v>0</v>
      </c>
      <c r="K35" s="165">
        <f>G35*J35</f>
        <v>0</v>
      </c>
      <c r="L35" s="167">
        <v>0</v>
      </c>
      <c r="M35" s="165">
        <f>G35*L35</f>
        <v>0</v>
      </c>
      <c r="N35" s="168">
        <v>21</v>
      </c>
      <c r="O35" s="169">
        <v>4</v>
      </c>
      <c r="P35" s="14" t="s">
        <v>109</v>
      </c>
    </row>
    <row r="36" spans="1:16" s="135" customFormat="1" ht="12.75" customHeight="1">
      <c r="A36" s="162">
        <v>21</v>
      </c>
      <c r="B36" s="140" t="s">
        <v>59</v>
      </c>
      <c r="D36" s="181" t="s">
        <v>139</v>
      </c>
      <c r="E36" s="181" t="s">
        <v>140</v>
      </c>
      <c r="F36" s="177"/>
      <c r="G36" s="177"/>
      <c r="I36" s="142">
        <f>SUM(I37:I43)</f>
        <v>0</v>
      </c>
      <c r="K36" s="143">
        <f>SUM(K37:K42)</f>
        <v>0.624</v>
      </c>
      <c r="M36" s="143">
        <f>SUM(M37:M42)</f>
        <v>0</v>
      </c>
      <c r="N36" s="168"/>
      <c r="P36" s="141" t="s">
        <v>105</v>
      </c>
    </row>
    <row r="37" spans="1:16" s="14" customFormat="1" ht="13.5" customHeight="1" outlineLevel="1">
      <c r="A37" s="162">
        <v>22</v>
      </c>
      <c r="B37" s="162" t="s">
        <v>106</v>
      </c>
      <c r="C37" s="162" t="s">
        <v>107</v>
      </c>
      <c r="D37" s="163" t="s">
        <v>141</v>
      </c>
      <c r="E37" s="180" t="s">
        <v>142</v>
      </c>
      <c r="F37" s="187" t="s">
        <v>108</v>
      </c>
      <c r="G37" s="176">
        <v>240</v>
      </c>
      <c r="H37" s="166"/>
      <c r="I37" s="166">
        <f aca="true" t="shared" si="3" ref="I37:I42">ROUND(G37*H37,2)</f>
        <v>0</v>
      </c>
      <c r="J37" s="167">
        <v>0.002</v>
      </c>
      <c r="K37" s="165">
        <f aca="true" t="shared" si="4" ref="K37:K42">G37*J37</f>
        <v>0.48</v>
      </c>
      <c r="L37" s="167">
        <v>0</v>
      </c>
      <c r="M37" s="165">
        <f aca="true" t="shared" si="5" ref="M37:M42">G37*L37</f>
        <v>0</v>
      </c>
      <c r="N37" s="168">
        <v>21</v>
      </c>
      <c r="O37" s="169">
        <v>4</v>
      </c>
      <c r="P37" s="14" t="s">
        <v>109</v>
      </c>
    </row>
    <row r="38" spans="1:16" s="14" customFormat="1" ht="24" customHeight="1" outlineLevel="1">
      <c r="A38" s="162">
        <v>23</v>
      </c>
      <c r="B38" s="162" t="s">
        <v>106</v>
      </c>
      <c r="C38" s="162" t="s">
        <v>107</v>
      </c>
      <c r="D38" s="163" t="s">
        <v>143</v>
      </c>
      <c r="E38" s="180" t="s">
        <v>144</v>
      </c>
      <c r="F38" s="187" t="s">
        <v>108</v>
      </c>
      <c r="G38" s="176">
        <f>G37*2</f>
        <v>480</v>
      </c>
      <c r="H38" s="166"/>
      <c r="I38" s="166">
        <f t="shared" si="3"/>
        <v>0</v>
      </c>
      <c r="J38" s="167">
        <v>0</v>
      </c>
      <c r="K38" s="165">
        <f t="shared" si="4"/>
        <v>0</v>
      </c>
      <c r="L38" s="167">
        <v>0</v>
      </c>
      <c r="M38" s="165">
        <f t="shared" si="5"/>
        <v>0</v>
      </c>
      <c r="N38" s="168">
        <v>21</v>
      </c>
      <c r="O38" s="169">
        <v>4</v>
      </c>
      <c r="P38" s="14" t="s">
        <v>109</v>
      </c>
    </row>
    <row r="39" spans="1:16" s="14" customFormat="1" ht="13.5" customHeight="1" outlineLevel="1">
      <c r="A39" s="135"/>
      <c r="B39" s="162" t="s">
        <v>106</v>
      </c>
      <c r="C39" s="162" t="s">
        <v>107</v>
      </c>
      <c r="D39" s="163" t="s">
        <v>145</v>
      </c>
      <c r="E39" s="180" t="s">
        <v>146</v>
      </c>
      <c r="F39" s="187" t="s">
        <v>108</v>
      </c>
      <c r="G39" s="176">
        <v>240</v>
      </c>
      <c r="H39" s="166"/>
      <c r="I39" s="166">
        <f t="shared" si="3"/>
        <v>0</v>
      </c>
      <c r="J39" s="167">
        <v>0</v>
      </c>
      <c r="K39" s="165">
        <f t="shared" si="4"/>
        <v>0</v>
      </c>
      <c r="L39" s="167">
        <v>0</v>
      </c>
      <c r="M39" s="165">
        <f t="shared" si="5"/>
        <v>0</v>
      </c>
      <c r="N39" s="168">
        <v>21</v>
      </c>
      <c r="O39" s="169">
        <v>4</v>
      </c>
      <c r="P39" s="14" t="s">
        <v>109</v>
      </c>
    </row>
    <row r="40" spans="1:16" s="14" customFormat="1" ht="13.5" customHeight="1" outlineLevel="1">
      <c r="A40" s="162">
        <v>24</v>
      </c>
      <c r="B40" s="162" t="s">
        <v>106</v>
      </c>
      <c r="C40" s="162" t="s">
        <v>107</v>
      </c>
      <c r="D40" s="163" t="s">
        <v>147</v>
      </c>
      <c r="E40" s="180" t="s">
        <v>148</v>
      </c>
      <c r="F40" s="187" t="s">
        <v>108</v>
      </c>
      <c r="G40" s="176">
        <v>240</v>
      </c>
      <c r="H40" s="166"/>
      <c r="I40" s="166">
        <f t="shared" si="3"/>
        <v>0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68">
        <v>21</v>
      </c>
      <c r="O40" s="169">
        <v>4</v>
      </c>
      <c r="P40" s="14" t="s">
        <v>109</v>
      </c>
    </row>
    <row r="41" spans="1:16" s="14" customFormat="1" ht="13.5" customHeight="1" outlineLevel="1">
      <c r="A41" s="162">
        <v>25</v>
      </c>
      <c r="B41" s="162" t="s">
        <v>106</v>
      </c>
      <c r="C41" s="162" t="s">
        <v>107</v>
      </c>
      <c r="D41" s="163" t="s">
        <v>149</v>
      </c>
      <c r="E41" s="180" t="s">
        <v>150</v>
      </c>
      <c r="F41" s="187" t="s">
        <v>108</v>
      </c>
      <c r="G41" s="176">
        <f>G40*60</f>
        <v>14400</v>
      </c>
      <c r="H41" s="166"/>
      <c r="I41" s="166">
        <f t="shared" si="3"/>
        <v>0</v>
      </c>
      <c r="J41" s="167">
        <v>1E-05</v>
      </c>
      <c r="K41" s="165">
        <f t="shared" si="4"/>
        <v>0.14400000000000002</v>
      </c>
      <c r="L41" s="167">
        <v>0</v>
      </c>
      <c r="M41" s="165">
        <f t="shared" si="5"/>
        <v>0</v>
      </c>
      <c r="N41" s="168">
        <v>21</v>
      </c>
      <c r="O41" s="169">
        <v>4</v>
      </c>
      <c r="P41" s="14" t="s">
        <v>109</v>
      </c>
    </row>
    <row r="42" spans="1:16" s="14" customFormat="1" ht="13.5" customHeight="1" outlineLevel="1">
      <c r="A42" s="162">
        <v>26</v>
      </c>
      <c r="B42" s="162" t="s">
        <v>106</v>
      </c>
      <c r="C42" s="162" t="s">
        <v>107</v>
      </c>
      <c r="D42" s="163" t="s">
        <v>151</v>
      </c>
      <c r="E42" s="180" t="s">
        <v>152</v>
      </c>
      <c r="F42" s="187" t="s">
        <v>108</v>
      </c>
      <c r="G42" s="176">
        <v>240</v>
      </c>
      <c r="H42" s="166"/>
      <c r="I42" s="166">
        <f t="shared" si="3"/>
        <v>0</v>
      </c>
      <c r="J42" s="167">
        <v>0</v>
      </c>
      <c r="K42" s="165">
        <f t="shared" si="4"/>
        <v>0</v>
      </c>
      <c r="L42" s="167">
        <v>0</v>
      </c>
      <c r="M42" s="165">
        <f t="shared" si="5"/>
        <v>0</v>
      </c>
      <c r="N42" s="168">
        <v>21</v>
      </c>
      <c r="O42" s="169">
        <v>4</v>
      </c>
      <c r="P42" s="14" t="s">
        <v>109</v>
      </c>
    </row>
    <row r="43" spans="1:16" s="135" customFormat="1" ht="12.75" customHeight="1">
      <c r="A43" s="162"/>
      <c r="B43" s="140" t="s">
        <v>59</v>
      </c>
      <c r="D43" s="181" t="s">
        <v>153</v>
      </c>
      <c r="E43" s="181" t="s">
        <v>154</v>
      </c>
      <c r="F43" s="177"/>
      <c r="G43" s="177"/>
      <c r="I43" s="142">
        <f>I44</f>
        <v>0</v>
      </c>
      <c r="K43" s="143">
        <f>K44</f>
        <v>0</v>
      </c>
      <c r="M43" s="143">
        <f>M44</f>
        <v>0</v>
      </c>
      <c r="N43" s="168"/>
      <c r="P43" s="141" t="s">
        <v>105</v>
      </c>
    </row>
    <row r="44" spans="2:16" s="14" customFormat="1" ht="13.5" customHeight="1" outlineLevel="1">
      <c r="B44" s="162" t="s">
        <v>106</v>
      </c>
      <c r="C44" s="162" t="s">
        <v>107</v>
      </c>
      <c r="D44" s="179" t="s">
        <v>155</v>
      </c>
      <c r="E44" s="180" t="s">
        <v>156</v>
      </c>
      <c r="F44" s="187" t="s">
        <v>134</v>
      </c>
      <c r="G44" s="176">
        <f>G35</f>
        <v>1.5</v>
      </c>
      <c r="H44" s="166"/>
      <c r="I44" s="166">
        <f>ROUND(G44*H44,2)</f>
        <v>0</v>
      </c>
      <c r="J44" s="167">
        <v>0</v>
      </c>
      <c r="K44" s="165">
        <f>G44*J44</f>
        <v>0</v>
      </c>
      <c r="L44" s="167">
        <v>0</v>
      </c>
      <c r="M44" s="165">
        <f>G44*L44</f>
        <v>0</v>
      </c>
      <c r="N44" s="168">
        <v>21</v>
      </c>
      <c r="O44" s="169">
        <v>4</v>
      </c>
      <c r="P44" s="14" t="s">
        <v>109</v>
      </c>
    </row>
    <row r="45" spans="2:16" s="135" customFormat="1" ht="12.75" customHeight="1">
      <c r="B45" s="136" t="s">
        <v>59</v>
      </c>
      <c r="D45" s="182" t="s">
        <v>47</v>
      </c>
      <c r="E45" s="182" t="s">
        <v>157</v>
      </c>
      <c r="F45" s="177"/>
      <c r="G45" s="177"/>
      <c r="H45" s="177"/>
      <c r="I45" s="138">
        <f>I46+I53</f>
        <v>0</v>
      </c>
      <c r="K45" s="139" t="e">
        <f>K46+#REF!+#REF!+K53</f>
        <v>#REF!</v>
      </c>
      <c r="M45" s="139" t="e">
        <f>M46+#REF!+#REF!+M53</f>
        <v>#REF!</v>
      </c>
      <c r="N45" s="168"/>
      <c r="P45" s="137" t="s">
        <v>102</v>
      </c>
    </row>
    <row r="46" spans="2:16" s="135" customFormat="1" ht="12.75" customHeight="1">
      <c r="B46" s="140" t="s">
        <v>59</v>
      </c>
      <c r="D46" s="181" t="s">
        <v>158</v>
      </c>
      <c r="E46" s="181" t="s">
        <v>159</v>
      </c>
      <c r="F46" s="177"/>
      <c r="G46" s="177"/>
      <c r="H46" s="177"/>
      <c r="I46" s="185">
        <f>SUM(I48:I52)</f>
        <v>0</v>
      </c>
      <c r="J46" s="177"/>
      <c r="K46" s="186">
        <f>SUM(K48:K49)</f>
        <v>0</v>
      </c>
      <c r="L46" s="177"/>
      <c r="M46" s="186">
        <f>SUM(M48:M49)</f>
        <v>0</v>
      </c>
      <c r="N46" s="168"/>
      <c r="P46" s="141" t="s">
        <v>105</v>
      </c>
    </row>
    <row r="47" spans="1:16" s="14" customFormat="1" ht="13.5" customHeight="1" outlineLevel="1">
      <c r="A47" s="162">
        <v>27</v>
      </c>
      <c r="B47" s="162" t="s">
        <v>106</v>
      </c>
      <c r="C47" s="162" t="s">
        <v>107</v>
      </c>
      <c r="D47" s="179" t="s">
        <v>160</v>
      </c>
      <c r="E47" s="164" t="s">
        <v>200</v>
      </c>
      <c r="F47" s="162" t="s">
        <v>118</v>
      </c>
      <c r="G47" s="176">
        <v>39</v>
      </c>
      <c r="H47" s="166"/>
      <c r="I47" s="166">
        <f aca="true" t="shared" si="6" ref="I47:I52">ROUND(G47*H47,2)</f>
        <v>0</v>
      </c>
      <c r="J47" s="167">
        <v>0</v>
      </c>
      <c r="K47" s="165">
        <f aca="true" t="shared" si="7" ref="K47:K52">G47*J47</f>
        <v>0</v>
      </c>
      <c r="L47" s="167">
        <v>0</v>
      </c>
      <c r="M47" s="165">
        <f aca="true" t="shared" si="8" ref="M47:M52">G47*L47</f>
        <v>0</v>
      </c>
      <c r="N47" s="168">
        <v>21</v>
      </c>
      <c r="O47" s="169">
        <v>16</v>
      </c>
      <c r="P47" s="14" t="s">
        <v>109</v>
      </c>
    </row>
    <row r="48" spans="1:16" s="14" customFormat="1" ht="13.5" customHeight="1" outlineLevel="1">
      <c r="A48" s="162">
        <v>28</v>
      </c>
      <c r="B48" s="162" t="s">
        <v>106</v>
      </c>
      <c r="C48" s="162" t="s">
        <v>107</v>
      </c>
      <c r="D48" s="179" t="s">
        <v>168</v>
      </c>
      <c r="E48" s="164" t="s">
        <v>176</v>
      </c>
      <c r="F48" s="162" t="s">
        <v>118</v>
      </c>
      <c r="G48" s="176">
        <v>26.3</v>
      </c>
      <c r="H48" s="166"/>
      <c r="I48" s="166">
        <f t="shared" si="6"/>
        <v>0</v>
      </c>
      <c r="J48" s="167">
        <v>0</v>
      </c>
      <c r="K48" s="165">
        <f t="shared" si="7"/>
        <v>0</v>
      </c>
      <c r="L48" s="167">
        <v>0</v>
      </c>
      <c r="M48" s="165">
        <f t="shared" si="8"/>
        <v>0</v>
      </c>
      <c r="N48" s="168">
        <v>21</v>
      </c>
      <c r="O48" s="169">
        <v>16</v>
      </c>
      <c r="P48" s="14" t="s">
        <v>109</v>
      </c>
    </row>
    <row r="49" spans="1:16" s="14" customFormat="1" ht="24" customHeight="1" outlineLevel="1">
      <c r="A49" s="162">
        <v>29</v>
      </c>
      <c r="B49" s="162" t="s">
        <v>106</v>
      </c>
      <c r="C49" s="162" t="s">
        <v>107</v>
      </c>
      <c r="D49" s="179" t="s">
        <v>169</v>
      </c>
      <c r="E49" s="164" t="s">
        <v>232</v>
      </c>
      <c r="F49" s="162" t="s">
        <v>125</v>
      </c>
      <c r="G49" s="176">
        <v>14</v>
      </c>
      <c r="H49" s="166"/>
      <c r="I49" s="166">
        <f t="shared" si="6"/>
        <v>0</v>
      </c>
      <c r="J49" s="167">
        <v>0</v>
      </c>
      <c r="K49" s="165">
        <f t="shared" si="7"/>
        <v>0</v>
      </c>
      <c r="L49" s="167">
        <v>0</v>
      </c>
      <c r="M49" s="165">
        <f t="shared" si="8"/>
        <v>0</v>
      </c>
      <c r="N49" s="168">
        <v>21</v>
      </c>
      <c r="O49" s="169">
        <v>16</v>
      </c>
      <c r="P49" s="14" t="s">
        <v>109</v>
      </c>
    </row>
    <row r="50" spans="1:15" s="14" customFormat="1" ht="24" customHeight="1" outlineLevel="1">
      <c r="A50" s="162">
        <v>30</v>
      </c>
      <c r="B50" s="162" t="s">
        <v>106</v>
      </c>
      <c r="C50" s="162" t="s">
        <v>107</v>
      </c>
      <c r="D50" s="179" t="s">
        <v>193</v>
      </c>
      <c r="E50" s="164" t="s">
        <v>226</v>
      </c>
      <c r="F50" s="162" t="s">
        <v>118</v>
      </c>
      <c r="G50" s="176">
        <v>41</v>
      </c>
      <c r="H50" s="166"/>
      <c r="I50" s="166">
        <f t="shared" si="6"/>
        <v>0</v>
      </c>
      <c r="J50" s="167">
        <v>0</v>
      </c>
      <c r="K50" s="165">
        <f t="shared" si="7"/>
        <v>0</v>
      </c>
      <c r="L50" s="167">
        <v>0</v>
      </c>
      <c r="M50" s="165">
        <f t="shared" si="8"/>
        <v>0</v>
      </c>
      <c r="N50" s="168">
        <v>21</v>
      </c>
      <c r="O50" s="169"/>
    </row>
    <row r="51" spans="1:16" s="14" customFormat="1" ht="13.5" customHeight="1" outlineLevel="1">
      <c r="A51" s="162">
        <v>31</v>
      </c>
      <c r="B51" s="162" t="s">
        <v>106</v>
      </c>
      <c r="C51" s="162" t="s">
        <v>107</v>
      </c>
      <c r="D51" s="179" t="s">
        <v>161</v>
      </c>
      <c r="E51" s="164" t="s">
        <v>201</v>
      </c>
      <c r="F51" s="162" t="s">
        <v>118</v>
      </c>
      <c r="G51" s="176">
        <v>39</v>
      </c>
      <c r="H51" s="166"/>
      <c r="I51" s="166">
        <f t="shared" si="6"/>
        <v>0</v>
      </c>
      <c r="J51" s="167">
        <v>7.147E-05</v>
      </c>
      <c r="K51" s="165">
        <f t="shared" si="7"/>
        <v>0.00278733</v>
      </c>
      <c r="L51" s="167">
        <v>0</v>
      </c>
      <c r="M51" s="165">
        <f t="shared" si="8"/>
        <v>0</v>
      </c>
      <c r="N51" s="168">
        <v>21</v>
      </c>
      <c r="O51" s="169">
        <v>16</v>
      </c>
      <c r="P51" s="14" t="s">
        <v>109</v>
      </c>
    </row>
    <row r="52" spans="1:15" s="14" customFormat="1" ht="13.5" customHeight="1" outlineLevel="1">
      <c r="A52" s="162">
        <v>32</v>
      </c>
      <c r="B52" s="162"/>
      <c r="C52" s="162"/>
      <c r="D52" s="179"/>
      <c r="E52" s="164" t="s">
        <v>206</v>
      </c>
      <c r="F52" s="162" t="s">
        <v>165</v>
      </c>
      <c r="G52" s="176">
        <v>1</v>
      </c>
      <c r="H52" s="166"/>
      <c r="I52" s="166">
        <f t="shared" si="6"/>
        <v>0</v>
      </c>
      <c r="J52" s="167">
        <v>7.147E-05</v>
      </c>
      <c r="K52" s="165">
        <f t="shared" si="7"/>
        <v>7.147E-05</v>
      </c>
      <c r="L52" s="167">
        <v>0</v>
      </c>
      <c r="M52" s="165">
        <f t="shared" si="8"/>
        <v>0</v>
      </c>
      <c r="N52" s="168">
        <v>21</v>
      </c>
      <c r="O52" s="169"/>
    </row>
    <row r="53" spans="1:16" s="135" customFormat="1" ht="12" customHeight="1">
      <c r="A53" s="162">
        <v>33</v>
      </c>
      <c r="B53" s="140" t="s">
        <v>59</v>
      </c>
      <c r="D53" s="181" t="s">
        <v>162</v>
      </c>
      <c r="E53" s="181" t="s">
        <v>163</v>
      </c>
      <c r="G53" s="177"/>
      <c r="I53" s="142">
        <f>SUM(I54:I56)</f>
        <v>0</v>
      </c>
      <c r="K53" s="143">
        <f>SUM(K54:K54)</f>
        <v>0</v>
      </c>
      <c r="M53" s="143">
        <f>SUM(M54:M54)</f>
        <v>0</v>
      </c>
      <c r="N53" s="168"/>
      <c r="P53" s="141" t="s">
        <v>105</v>
      </c>
    </row>
    <row r="54" spans="1:16" s="14" customFormat="1" ht="13.5" customHeight="1" outlineLevel="1">
      <c r="A54" s="162">
        <v>34</v>
      </c>
      <c r="B54" s="162" t="s">
        <v>106</v>
      </c>
      <c r="C54" s="162" t="s">
        <v>107</v>
      </c>
      <c r="D54" s="179" t="s">
        <v>164</v>
      </c>
      <c r="E54" s="180" t="s">
        <v>227</v>
      </c>
      <c r="F54" s="162" t="s">
        <v>125</v>
      </c>
      <c r="G54" s="176">
        <v>7</v>
      </c>
      <c r="H54" s="166"/>
      <c r="I54" s="166">
        <f>ROUND(G54*H54,2)</f>
        <v>0</v>
      </c>
      <c r="J54" s="167">
        <v>0</v>
      </c>
      <c r="K54" s="165">
        <f>G54*J54</f>
        <v>0</v>
      </c>
      <c r="L54" s="167">
        <v>0</v>
      </c>
      <c r="M54" s="165">
        <f>G54*L54</f>
        <v>0</v>
      </c>
      <c r="N54" s="168">
        <v>21</v>
      </c>
      <c r="O54" s="169">
        <v>16</v>
      </c>
      <c r="P54" s="14" t="s">
        <v>109</v>
      </c>
    </row>
    <row r="55" spans="1:15" s="14" customFormat="1" ht="16.5" customHeight="1" outlineLevel="1">
      <c r="A55" s="162">
        <v>35</v>
      </c>
      <c r="B55" s="162" t="s">
        <v>106</v>
      </c>
      <c r="C55" s="162" t="s">
        <v>107</v>
      </c>
      <c r="D55" s="183" t="s">
        <v>207</v>
      </c>
      <c r="E55" s="164" t="s">
        <v>191</v>
      </c>
      <c r="F55" s="162" t="s">
        <v>165</v>
      </c>
      <c r="G55" s="176">
        <v>1</v>
      </c>
      <c r="H55" s="175"/>
      <c r="I55" s="166">
        <f>ROUND(G55*H55,2)</f>
        <v>0</v>
      </c>
      <c r="J55" s="167">
        <v>1</v>
      </c>
      <c r="K55" s="165">
        <f>G55*J55</f>
        <v>1</v>
      </c>
      <c r="L55" s="167">
        <v>1</v>
      </c>
      <c r="M55" s="165">
        <f>G55*L55</f>
        <v>1</v>
      </c>
      <c r="N55" s="168">
        <v>21</v>
      </c>
      <c r="O55" s="169"/>
    </row>
    <row r="56" spans="1:16" s="14" customFormat="1" ht="13.5" customHeight="1" outlineLevel="1">
      <c r="A56" s="162">
        <v>36</v>
      </c>
      <c r="B56" s="162" t="s">
        <v>106</v>
      </c>
      <c r="C56" s="162" t="s">
        <v>107</v>
      </c>
      <c r="D56" s="163" t="s">
        <v>166</v>
      </c>
      <c r="E56" s="164" t="s">
        <v>215</v>
      </c>
      <c r="F56" s="162" t="s">
        <v>125</v>
      </c>
      <c r="G56" s="165">
        <v>4</v>
      </c>
      <c r="H56" s="166"/>
      <c r="I56" s="166">
        <f>ROUND(G56*H56,2)</f>
        <v>0</v>
      </c>
      <c r="J56" s="167">
        <v>0</v>
      </c>
      <c r="K56" s="165">
        <f>G56*J56</f>
        <v>0</v>
      </c>
      <c r="L56" s="167">
        <v>0</v>
      </c>
      <c r="M56" s="165">
        <f>G56*L56</f>
        <v>0</v>
      </c>
      <c r="N56" s="168">
        <v>21</v>
      </c>
      <c r="O56" s="169">
        <v>16</v>
      </c>
      <c r="P56" s="14" t="s">
        <v>109</v>
      </c>
    </row>
    <row r="57" spans="1:15" s="14" customFormat="1" ht="13.5" customHeight="1" outlineLevel="1">
      <c r="A57" s="162">
        <v>37</v>
      </c>
      <c r="B57" s="162" t="s">
        <v>106</v>
      </c>
      <c r="C57" s="162" t="s">
        <v>107</v>
      </c>
      <c r="D57" s="163" t="s">
        <v>229</v>
      </c>
      <c r="E57" s="164" t="s">
        <v>228</v>
      </c>
      <c r="F57" s="162" t="s">
        <v>125</v>
      </c>
      <c r="G57" s="165">
        <v>3</v>
      </c>
      <c r="H57" s="166"/>
      <c r="I57" s="166">
        <f>ROUND(G57*H57,2)</f>
        <v>0</v>
      </c>
      <c r="J57" s="167">
        <v>0</v>
      </c>
      <c r="K57" s="165">
        <f>G57*J57</f>
        <v>0</v>
      </c>
      <c r="L57" s="167">
        <v>0</v>
      </c>
      <c r="M57" s="165">
        <f>G57*L57</f>
        <v>0</v>
      </c>
      <c r="N57" s="168">
        <v>21</v>
      </c>
      <c r="O57" s="169"/>
    </row>
    <row r="58" spans="1:13" s="144" customFormat="1" ht="12.75" customHeight="1">
      <c r="A58" s="162"/>
      <c r="E58" s="145" t="s">
        <v>84</v>
      </c>
      <c r="I58" s="146">
        <f>I14+I45</f>
        <v>0</v>
      </c>
      <c r="K58" s="147" t="e">
        <f>K14+K45</f>
        <v>#REF!</v>
      </c>
      <c r="M58" s="147" t="e">
        <f>M14+M45</f>
        <v>#REF!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Hornych</dc:creator>
  <cp:keywords/>
  <dc:description/>
  <cp:lastModifiedBy>Hornych</cp:lastModifiedBy>
  <dcterms:created xsi:type="dcterms:W3CDTF">2012-03-27T12:37:25Z</dcterms:created>
  <dcterms:modified xsi:type="dcterms:W3CDTF">2013-06-05T12:39:15Z</dcterms:modified>
  <cp:category/>
  <cp:version/>
  <cp:contentType/>
  <cp:contentStatus/>
</cp:coreProperties>
</file>