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90" windowWidth="19170" windowHeight="664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<sst xmlns="http://schemas.openxmlformats.org/spreadsheetml/2006/main" count="464" uniqueCount="248">
  <si>
    <t>KRYCÍ LIST ROZPOČTU</t>
  </si>
  <si>
    <t>Název stavby</t>
  </si>
  <si>
    <t>JKSO</t>
  </si>
  <si>
    <t xml:space="preserve"> </t>
  </si>
  <si>
    <t>Kód stavby</t>
  </si>
  <si>
    <t>P2012-001</t>
  </si>
  <si>
    <t>Název objektu</t>
  </si>
  <si>
    <t>Rozpocet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</si>
  <si>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</si>
  <si>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</si>
  <si>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</si>
  <si>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</si>
  <si>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</si>
  <si>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</si>
  <si>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</si>
  <si>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</si>
  <si>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</si>
  <si>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</si>
  <si>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</si>
  <si>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</si>
  <si>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</si>
  <si>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</si>
  <si>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</si>
  <si>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27.03.2012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</si>
  <si>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</si>
  <si>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</si>
  <si>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</si>
  <si>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</si>
  <si>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</si>
  <si>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</si>
  <si>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</si>
  <si>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</si>
  <si>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</si>
  <si>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</si>
  <si>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</si>
  <si>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</si>
  <si>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</si>
  <si>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</si>
  <si>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</si>
  <si>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</si>
  <si>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</si>
  <si>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</si>
  <si>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</si>
  <si>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</si>
  <si>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</si>
  <si>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</si>
  <si>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</si>
  <si>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</si>
  <si>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</si>
  <si>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</si>
  <si>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</si>
  <si>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</si>
  <si>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</si>
  <si>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</si>
  <si>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</si>
  <si>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</si>
  <si>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</si>
  <si>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</si>
  <si>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</si>
  <si>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</si>
  <si>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</si>
  <si>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</si>
  <si>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</si>
  <si>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</si>
  <si>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</si>
  <si>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</si>
  <si>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</si>
  <si>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</si>
  <si>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</si>
  <si>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</si>
  <si>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</si>
  <si>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</si>
  <si>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</si>
  <si>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</si>
  <si>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</si>
  <si>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</si>
  <si>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</si>
  <si>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</si>
  <si>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</si>
  <si>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</si>
  <si>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</si>
  <si>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</si>
  <si>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</si>
  <si>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</si>
  <si>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</si>
  <si>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</si>
  <si>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</si>
  <si>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</si>
  <si>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</si>
  <si>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</si>
  <si>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</si>
  <si>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</si>
  <si>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</si>
  <si>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</si>
  <si>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</si>
  <si>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</si>
  <si>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</si>
  <si>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</si>
  <si>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</si>
  <si>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</si>
  <si>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</si>
  <si>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</si>
  <si>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</si>
  <si>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62</t>
  </si>
  <si>
    <t>Úprava povrchů vnější</t>
  </si>
  <si>
    <t>1</t>
  </si>
  <si>
    <t>K</t>
  </si>
  <si>
    <t>PK</t>
  </si>
  <si>
    <t>629991011</t>
  </si>
  <si>
    <t>Zakrytí výplní otvorů fólií</t>
  </si>
  <si>
    <t>m2</t>
  </si>
  <si>
    <t>2</t>
  </si>
  <si>
    <t>622903130R</t>
  </si>
  <si>
    <t>Omytí fasády včetně soklu tlakovou vodou</t>
  </si>
  <si>
    <t>3</t>
  </si>
  <si>
    <t>zpevnění a injektáže</t>
  </si>
  <si>
    <t>4</t>
  </si>
  <si>
    <t>622426121</t>
  </si>
  <si>
    <t>Oprava vnějších omítek hrubých bosovaných  1NP a 2.NP - poškození do 20 %</t>
  </si>
  <si>
    <t>5</t>
  </si>
  <si>
    <t>622426521</t>
  </si>
  <si>
    <t>Oprava vnějších omítek hrubých 3.NP a 4.NP - poškození do 15 %</t>
  </si>
  <si>
    <t>6</t>
  </si>
  <si>
    <t>622426522</t>
  </si>
  <si>
    <t>Oprava vnějších omítek hladkých bosovaných v rizalitech poškození do 40 %</t>
  </si>
  <si>
    <t>7</t>
  </si>
  <si>
    <t>622427729R</t>
  </si>
  <si>
    <t>Příplatek - tažené profily, soklová římsa - poškození do 50 %</t>
  </si>
  <si>
    <t>mb</t>
  </si>
  <si>
    <t>8</t>
  </si>
  <si>
    <t>622427730R</t>
  </si>
  <si>
    <t>Příplatek - tažené profily - kordonová římsa - poškození do 10 %</t>
  </si>
  <si>
    <t>9</t>
  </si>
  <si>
    <t>622427731R</t>
  </si>
  <si>
    <t>Příplatek - tažené profily - korunní římsa - poškození do 5 %</t>
  </si>
  <si>
    <t>10</t>
  </si>
  <si>
    <t>622427731R.1</t>
  </si>
  <si>
    <t>Příplatek - tažené profily a štukové prvky - šambrány - poškození do 15 %</t>
  </si>
  <si>
    <t>11</t>
  </si>
  <si>
    <t>Vikýř - tvarová rekonstrukce, doplnění chybějících částí</t>
  </si>
  <si>
    <t>ks</t>
  </si>
  <si>
    <t>12</t>
  </si>
  <si>
    <t>622611132</t>
  </si>
  <si>
    <t>Nátěr vápenný  dvojvrstvý</t>
  </si>
  <si>
    <t>13</t>
  </si>
  <si>
    <t>622902111R</t>
  </si>
  <si>
    <t>Očištění kamenného soklu - sejmutí cementové stěrky</t>
  </si>
  <si>
    <t>14</t>
  </si>
  <si>
    <t>622454521</t>
  </si>
  <si>
    <t>zpevnění soklu</t>
  </si>
  <si>
    <t>15</t>
  </si>
  <si>
    <t>622454522</t>
  </si>
  <si>
    <t>doplnění soklu vápennou stěrkou</t>
  </si>
  <si>
    <t>16</t>
  </si>
  <si>
    <t>622426522.1</t>
  </si>
  <si>
    <t>Oprava omítek zdí a obrub anglických dvorků</t>
  </si>
  <si>
    <t>Ostatní konstrukce a práce-bourání</t>
  </si>
  <si>
    <t>17</t>
  </si>
  <si>
    <t>978015361</t>
  </si>
  <si>
    <t>Otlučení vnějších omítek MV na římsách - rozsah do 40 %</t>
  </si>
  <si>
    <t>18</t>
  </si>
  <si>
    <t>979011111</t>
  </si>
  <si>
    <t>Svislá doprava suti a vybouraných hmot za prvé podlaží</t>
  </si>
  <si>
    <t>t</t>
  </si>
  <si>
    <t>19</t>
  </si>
  <si>
    <t>979011121</t>
  </si>
  <si>
    <t>Svislá doprava suti a vybouraných hmot ZKD podlaží</t>
  </si>
  <si>
    <t>20</t>
  </si>
  <si>
    <t>979081111</t>
  </si>
  <si>
    <t>nakládka a odvoz suti, ekologická likvidace</t>
  </si>
  <si>
    <t>94</t>
  </si>
  <si>
    <t>Lešení a stavební výtahy</t>
  </si>
  <si>
    <t>21</t>
  </si>
  <si>
    <t>941941032</t>
  </si>
  <si>
    <t>Montáž lešení jednořadového s podlahami š do 1 m v do 30 m</t>
  </si>
  <si>
    <t>22</t>
  </si>
  <si>
    <t>941941192</t>
  </si>
  <si>
    <t>Příplatek k lešení jednořadovému s podlahami š do 1 m v do 30 m za první a ZKD měsíc použití</t>
  </si>
  <si>
    <t>23</t>
  </si>
  <si>
    <t>941941832</t>
  </si>
  <si>
    <t>Demontáž lešení jednořadového s podlahami š do 1 m v do 30 m</t>
  </si>
  <si>
    <t>24</t>
  </si>
  <si>
    <t>944511111</t>
  </si>
  <si>
    <t>Montáž ochranné sítě z textilie z umělých vláken</t>
  </si>
  <si>
    <t>25</t>
  </si>
  <si>
    <t>944511211</t>
  </si>
  <si>
    <t>Příplatek k ochranné síti za první a ZKD den použití</t>
  </si>
  <si>
    <t>26</t>
  </si>
  <si>
    <t>944511811</t>
  </si>
  <si>
    <t>Demontáž ochranné sítě z textilie z umělých vláken</t>
  </si>
  <si>
    <t>27</t>
  </si>
  <si>
    <t>949009101</t>
  </si>
  <si>
    <t>Přesun hmot samostatně budovaných lešení do 50 m</t>
  </si>
  <si>
    <t>99</t>
  </si>
  <si>
    <t>Přesun hmot</t>
  </si>
  <si>
    <t>28</t>
  </si>
  <si>
    <t>998011004</t>
  </si>
  <si>
    <t>Přesun hmot pro budovy zděné v do 36 m</t>
  </si>
  <si>
    <t>Práce a dodávky PSV</t>
  </si>
  <si>
    <t>764</t>
  </si>
  <si>
    <t>Konstrukce klempířské</t>
  </si>
  <si>
    <t>29</t>
  </si>
  <si>
    <t>764454803</t>
  </si>
  <si>
    <t>Demontáž stávajících svodů</t>
  </si>
  <si>
    <t>30</t>
  </si>
  <si>
    <t>chemické očištění stávajících svodů od barev</t>
  </si>
  <si>
    <t>31</t>
  </si>
  <si>
    <t>výměna doplňků z novodurových trub za litinové anebo měděné potrubí, altenativou je tvarová a barevná replika z plastu</t>
  </si>
  <si>
    <t>32</t>
  </si>
  <si>
    <t>764455203</t>
  </si>
  <si>
    <t>Zpětná montáž svodů</t>
  </si>
  <si>
    <t>765</t>
  </si>
  <si>
    <t>Konstrukce pokrývačské</t>
  </si>
  <si>
    <t>33</t>
  </si>
  <si>
    <t>765718436</t>
  </si>
  <si>
    <t>Krytiny keramické prejzy do malty, římsa nad 2.NP do 20%</t>
  </si>
  <si>
    <t>34</t>
  </si>
  <si>
    <t>765718860</t>
  </si>
  <si>
    <t>Demontáž keramické krytiny zdí š do 30 cm z prejzů do suti</t>
  </si>
  <si>
    <t>35</t>
  </si>
  <si>
    <t>998765104</t>
  </si>
  <si>
    <t>Přesun hmot tonážní pro krytiny tvrdé v objektech v do 36 m</t>
  </si>
  <si>
    <t>766</t>
  </si>
  <si>
    <t>Konstrukce truhlářské</t>
  </si>
  <si>
    <t>36</t>
  </si>
  <si>
    <t>766000001R</t>
  </si>
  <si>
    <t>Drobné opravy a nátěr dveří</t>
  </si>
  <si>
    <t>767</t>
  </si>
  <si>
    <t>Konstrukce zámečnické</t>
  </si>
  <si>
    <t>37</t>
  </si>
  <si>
    <t>767000001R</t>
  </si>
  <si>
    <t>Očištění a nátěr mříží přízemních oken</t>
  </si>
  <si>
    <t>38</t>
  </si>
  <si>
    <t>767000001R.1</t>
  </si>
  <si>
    <t>Očištění a nátěr mřížek odvětrání</t>
  </si>
  <si>
    <t>kpl</t>
  </si>
  <si>
    <t>39</t>
  </si>
  <si>
    <t>767000001R.2</t>
  </si>
  <si>
    <t>Očištění a nátěr mříží anglických dvorků</t>
  </si>
  <si>
    <t>Náklady na zřízení záboru veřejného prostranství vč. úhrady poplatků Mč Pha 2 a TSK</t>
  </si>
  <si>
    <t>Přírodovědecká fakulta UK</t>
  </si>
  <si>
    <t>Albertov 6, Praha 2</t>
  </si>
  <si>
    <t>622001</t>
  </si>
  <si>
    <t>622002</t>
  </si>
  <si>
    <t>764001</t>
  </si>
  <si>
    <t>764002</t>
  </si>
  <si>
    <t>00.00.2012</t>
  </si>
  <si>
    <t>Havarijní oprava jižní části fasády objektu Albertov 6, Praha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</si>
</sst>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W36" sqref="W36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3" t="s">
        <v>247</v>
      </c>
      <c r="F5" s="174"/>
      <c r="G5" s="174"/>
      <c r="H5" s="174"/>
      <c r="I5" s="174"/>
      <c r="J5" s="175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76"/>
      <c r="F7" s="177"/>
      <c r="G7" s="177"/>
      <c r="H7" s="177"/>
      <c r="I7" s="177"/>
      <c r="J7" s="178"/>
      <c r="K7" s="14"/>
      <c r="L7" s="14"/>
      <c r="M7" s="14"/>
      <c r="N7" s="14"/>
      <c r="O7" s="14" t="s">
        <v>8</v>
      </c>
      <c r="P7" s="23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19" t="s">
        <v>7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79" t="s">
        <v>3</v>
      </c>
      <c r="F9" s="180"/>
      <c r="G9" s="180"/>
      <c r="H9" s="180"/>
      <c r="I9" s="180"/>
      <c r="J9" s="181"/>
      <c r="K9" s="14"/>
      <c r="L9" s="14"/>
      <c r="M9" s="14"/>
      <c r="N9" s="14"/>
      <c r="O9" s="14" t="s">
        <v>11</v>
      </c>
      <c r="P9" s="182" t="s">
        <v>241</v>
      </c>
      <c r="Q9" s="180"/>
      <c r="R9" s="181"/>
      <c r="S9" s="18"/>
    </row>
    <row r="10" spans="1:19" ht="17.25" customHeight="1" hidden="1">
      <c r="A10" s="13"/>
      <c r="B10" s="14" t="s">
        <v>12</v>
      </c>
      <c r="C10" s="14"/>
      <c r="D10" s="14"/>
      <c r="E10" s="24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4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4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240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18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19</v>
      </c>
      <c r="C28" s="14"/>
      <c r="D28" s="14"/>
      <c r="E28" s="23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4" t="s">
        <v>22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246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24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25</v>
      </c>
      <c r="B34" s="48"/>
      <c r="C34" s="48"/>
      <c r="D34" s="49"/>
      <c r="E34" s="50" t="s">
        <v>26</v>
      </c>
      <c r="F34" s="49"/>
      <c r="G34" s="50" t="s">
        <v>27</v>
      </c>
      <c r="H34" s="48"/>
      <c r="I34" s="49"/>
      <c r="J34" s="50" t="s">
        <v>28</v>
      </c>
      <c r="K34" s="48"/>
      <c r="L34" s="50" t="s">
        <v>29</v>
      </c>
      <c r="M34" s="48"/>
      <c r="N34" s="48"/>
      <c r="O34" s="49"/>
      <c r="P34" s="50" t="s">
        <v>30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31</v>
      </c>
      <c r="F36" s="44"/>
      <c r="G36" s="44"/>
      <c r="H36" s="44"/>
      <c r="I36" s="44"/>
      <c r="J36" s="61" t="s">
        <v>32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33</v>
      </c>
      <c r="B37" s="63"/>
      <c r="C37" s="64" t="s">
        <v>34</v>
      </c>
      <c r="D37" s="65"/>
      <c r="E37" s="65"/>
      <c r="F37" s="66"/>
      <c r="G37" s="62" t="s">
        <v>35</v>
      </c>
      <c r="H37" s="67"/>
      <c r="I37" s="64" t="s">
        <v>36</v>
      </c>
      <c r="J37" s="65"/>
      <c r="K37" s="65"/>
      <c r="L37" s="62" t="s">
        <v>37</v>
      </c>
      <c r="M37" s="67"/>
      <c r="N37" s="64" t="s">
        <v>38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39</v>
      </c>
      <c r="C38" s="17"/>
      <c r="D38" s="70" t="s">
        <v>40</v>
      </c>
      <c r="E38" s="71">
        <f>SUMIF(Rozpocet!O5:O63,8,Rozpocet!I5:I63)</f>
        <v>0</v>
      </c>
      <c r="F38" s="72"/>
      <c r="G38" s="68">
        <v>8</v>
      </c>
      <c r="H38" s="73" t="s">
        <v>41</v>
      </c>
      <c r="I38" s="30"/>
      <c r="J38" s="74">
        <v>0</v>
      </c>
      <c r="K38" s="75"/>
      <c r="L38" s="68">
        <v>13</v>
      </c>
      <c r="M38" s="28" t="s">
        <v>42</v>
      </c>
      <c r="N38" s="36"/>
      <c r="O38" s="36"/>
      <c r="P38" s="76">
        <f>M48</f>
        <v>14</v>
      </c>
      <c r="Q38" s="77" t="s">
        <v>43</v>
      </c>
      <c r="R38" s="71">
        <f>E44*0.03</f>
        <v>0</v>
      </c>
      <c r="S38" s="72"/>
    </row>
    <row r="39" spans="1:19" ht="20.25" customHeight="1">
      <c r="A39" s="68">
        <v>2</v>
      </c>
      <c r="B39" s="78"/>
      <c r="C39" s="33"/>
      <c r="D39" s="70" t="s">
        <v>44</v>
      </c>
      <c r="E39" s="71">
        <f>SUMIF(Rozpocet!O10:O63,4,Rozpocet!I10:I63)</f>
        <v>0</v>
      </c>
      <c r="F39" s="72"/>
      <c r="G39" s="68">
        <v>9</v>
      </c>
      <c r="H39" s="14" t="s">
        <v>45</v>
      </c>
      <c r="I39" s="70"/>
      <c r="J39" s="74">
        <v>0</v>
      </c>
      <c r="K39" s="75"/>
      <c r="L39" s="68">
        <v>14</v>
      </c>
      <c r="M39" s="28" t="s">
        <v>46</v>
      </c>
      <c r="N39" s="36"/>
      <c r="O39" s="36"/>
      <c r="P39" s="76">
        <f>M48</f>
        <v>14</v>
      </c>
      <c r="Q39" s="77" t="s">
        <v>43</v>
      </c>
      <c r="R39" s="71">
        <f>E44*0.035</f>
        <v>0</v>
      </c>
      <c r="S39" s="72"/>
    </row>
    <row r="40" spans="1:19" ht="20.25" customHeight="1">
      <c r="A40" s="68">
        <v>3</v>
      </c>
      <c r="B40" s="69" t="s">
        <v>47</v>
      </c>
      <c r="C40" s="17"/>
      <c r="D40" s="70" t="s">
        <v>40</v>
      </c>
      <c r="E40" s="71">
        <f>SUMIF(Rozpocet!O11:O63,32,Rozpocet!I11:I63)</f>
        <v>0</v>
      </c>
      <c r="F40" s="72"/>
      <c r="G40" s="68">
        <v>10</v>
      </c>
      <c r="H40" s="73" t="s">
        <v>48</v>
      </c>
      <c r="I40" s="30"/>
      <c r="J40" s="74">
        <v>0</v>
      </c>
      <c r="K40" s="75"/>
      <c r="L40" s="68">
        <v>15</v>
      </c>
      <c r="M40" s="28" t="s">
        <v>49</v>
      </c>
      <c r="N40" s="36"/>
      <c r="O40" s="36"/>
      <c r="P40" s="76">
        <f>M48</f>
        <v>14</v>
      </c>
      <c r="Q40" s="77" t="s">
        <v>43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44</v>
      </c>
      <c r="E41" s="71">
        <f>SUMIF(Rozpocet!O12:O63,16,Rozpocet!I12:I63)+SUMIF(Rozpocet!O12:O63,128,Rozpocet!I12:I63)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50</v>
      </c>
      <c r="N41" s="36"/>
      <c r="O41" s="36"/>
      <c r="P41" s="76">
        <f>M48</f>
        <v>14</v>
      </c>
      <c r="Q41" s="77" t="s">
        <v>43</v>
      </c>
      <c r="R41" s="71">
        <v>0</v>
      </c>
      <c r="S41" s="72"/>
    </row>
    <row r="42" spans="1:19" ht="45" customHeight="1">
      <c r="A42" s="68">
        <v>5</v>
      </c>
      <c r="B42" s="69" t="s">
        <v>51</v>
      </c>
      <c r="C42" s="17"/>
      <c r="D42" s="70" t="s">
        <v>40</v>
      </c>
      <c r="E42" s="71">
        <f>SUMIF(Rozpocet!O13:O63,256,Rozpocet!I13:I63)</f>
        <v>0</v>
      </c>
      <c r="F42" s="72"/>
      <c r="G42" s="79"/>
      <c r="H42" s="36"/>
      <c r="I42" s="30"/>
      <c r="J42" s="80"/>
      <c r="K42" s="75"/>
      <c r="L42" s="68">
        <v>17</v>
      </c>
      <c r="M42" s="170" t="s">
        <v>239</v>
      </c>
      <c r="N42" s="171"/>
      <c r="O42" s="171"/>
      <c r="P42" s="171"/>
      <c r="Q42" s="172"/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44</v>
      </c>
      <c r="E43" s="71">
        <f>SUMIF(Rozpocet!O14:O63,64,Rozpocet!I14:I63)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52</v>
      </c>
      <c r="N43" s="36"/>
      <c r="O43" s="36"/>
      <c r="P43" s="36"/>
      <c r="Q43" s="30"/>
      <c r="R43" s="71">
        <f>SUMIF(Rozpocet!O14:O63,1024,Rozpocet!I14:I63)</f>
        <v>0</v>
      </c>
      <c r="S43" s="72"/>
    </row>
    <row r="44" spans="1:19" ht="20.25" customHeight="1">
      <c r="A44" s="68">
        <v>7</v>
      </c>
      <c r="B44" s="81" t="s">
        <v>53</v>
      </c>
      <c r="C44" s="36"/>
      <c r="D44" s="30"/>
      <c r="E44" s="82">
        <f>SUM(E38:E43)</f>
        <v>0</v>
      </c>
      <c r="F44" s="46"/>
      <c r="G44" s="68">
        <v>12</v>
      </c>
      <c r="H44" s="81" t="s">
        <v>54</v>
      </c>
      <c r="I44" s="30"/>
      <c r="J44" s="83">
        <f>SUM(J38:J41)</f>
        <v>0</v>
      </c>
      <c r="K44" s="84"/>
      <c r="L44" s="68">
        <v>19</v>
      </c>
      <c r="M44" s="69" t="s">
        <v>55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56</v>
      </c>
      <c r="C45" s="88"/>
      <c r="D45" s="89"/>
      <c r="E45" s="90">
        <f>SUMIF(Rozpocet!O14:O63,512,Rozpocet!I14:I63)</f>
        <v>0</v>
      </c>
      <c r="F45" s="42"/>
      <c r="G45" s="86">
        <v>21</v>
      </c>
      <c r="H45" s="87" t="s">
        <v>57</v>
      </c>
      <c r="I45" s="89"/>
      <c r="J45" s="91">
        <v>0</v>
      </c>
      <c r="K45" s="92">
        <f>M48</f>
        <v>14</v>
      </c>
      <c r="L45" s="86">
        <v>22</v>
      </c>
      <c r="M45" s="87" t="s">
        <v>58</v>
      </c>
      <c r="N45" s="88"/>
      <c r="O45" s="88"/>
      <c r="P45" s="88"/>
      <c r="Q45" s="89"/>
      <c r="R45" s="90">
        <f>SUMIF(Rozpocet!O14:O63,"&lt;4",Rozpocet!I14:I63)+SUMIF(Rozpocet!O14:O63,"&gt;1024",Rozpocet!I14:I63)</f>
        <v>0</v>
      </c>
      <c r="S45" s="42"/>
    </row>
    <row r="46" spans="1:19" ht="20.25" customHeight="1">
      <c r="A46" s="93" t="s">
        <v>18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59</v>
      </c>
      <c r="M46" s="49"/>
      <c r="N46" s="64" t="s">
        <v>60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61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62</v>
      </c>
      <c r="B48" s="32"/>
      <c r="C48" s="32"/>
      <c r="D48" s="32"/>
      <c r="E48" s="32"/>
      <c r="F48" s="33"/>
      <c r="G48" s="99" t="s">
        <v>63</v>
      </c>
      <c r="H48" s="32"/>
      <c r="I48" s="32"/>
      <c r="J48" s="32"/>
      <c r="K48" s="32"/>
      <c r="L48" s="68">
        <v>24</v>
      </c>
      <c r="M48" s="100">
        <v>14</v>
      </c>
      <c r="N48" s="33" t="s">
        <v>43</v>
      </c>
      <c r="O48" s="101"/>
      <c r="P48" s="36" t="s">
        <v>64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17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20</v>
      </c>
      <c r="N49" s="30" t="s">
        <v>43</v>
      </c>
      <c r="O49" s="101">
        <f>R47</f>
        <v>0</v>
      </c>
      <c r="P49" s="36" t="s">
        <v>64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65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62</v>
      </c>
      <c r="B51" s="32"/>
      <c r="C51" s="32"/>
      <c r="D51" s="32"/>
      <c r="E51" s="32"/>
      <c r="F51" s="33"/>
      <c r="G51" s="99" t="s">
        <v>63</v>
      </c>
      <c r="H51" s="32"/>
      <c r="I51" s="32"/>
      <c r="J51" s="32"/>
      <c r="K51" s="32"/>
      <c r="L51" s="62" t="s">
        <v>66</v>
      </c>
      <c r="M51" s="49"/>
      <c r="N51" s="64" t="s">
        <v>67</v>
      </c>
      <c r="O51" s="48"/>
      <c r="P51" s="48"/>
      <c r="Q51" s="48"/>
      <c r="R51" s="112"/>
      <c r="S51" s="51"/>
    </row>
    <row r="52" spans="1:19" ht="20.25" customHeight="1">
      <c r="A52" s="104" t="s">
        <v>19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68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69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62</v>
      </c>
      <c r="B54" s="41"/>
      <c r="C54" s="41"/>
      <c r="D54" s="41"/>
      <c r="E54" s="41"/>
      <c r="F54" s="114"/>
      <c r="G54" s="115" t="s">
        <v>63</v>
      </c>
      <c r="H54" s="41"/>
      <c r="I54" s="41"/>
      <c r="J54" s="41"/>
      <c r="K54" s="41"/>
      <c r="L54" s="86">
        <v>29</v>
      </c>
      <c r="M54" s="87" t="s">
        <v>70</v>
      </c>
      <c r="N54" s="88"/>
      <c r="O54" s="88"/>
      <c r="P54" s="88"/>
      <c r="Q54" s="89"/>
      <c r="R54" s="55">
        <v>0</v>
      </c>
      <c r="S54" s="116"/>
    </row>
  </sheetData>
  <sheetProtection/>
  <mergeCells count="5">
    <mergeCell ref="M42:Q42"/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G26" sqref="G26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71</v>
      </c>
      <c r="B1" s="118"/>
      <c r="C1" s="118"/>
      <c r="D1" s="118"/>
      <c r="E1" s="118"/>
    </row>
    <row r="2" spans="1:5" ht="12" customHeight="1">
      <c r="A2" s="119" t="s">
        <v>72</v>
      </c>
      <c r="B2" s="120" t="str">
        <f>'Krycí list'!E5</f>
        <v>Havarijní oprava jižní části fasády objektu Albertov 6, Praha 2</v>
      </c>
      <c r="C2" s="121"/>
      <c r="D2" s="121"/>
      <c r="E2" s="121"/>
    </row>
    <row r="3" spans="1:5" ht="12" customHeight="1">
      <c r="A3" s="119" t="s">
        <v>73</v>
      </c>
      <c r="B3" s="120">
        <f>'Krycí list'!E7</f>
        <v>0</v>
      </c>
      <c r="C3" s="122"/>
      <c r="D3" s="120"/>
      <c r="E3" s="123"/>
    </row>
    <row r="4" spans="1:5" ht="12" customHeight="1">
      <c r="A4" s="119" t="s">
        <v>74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75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76</v>
      </c>
      <c r="B7" s="120" t="str">
        <f>'Krycí list'!E26</f>
        <v>Přírodovědecká fakulta UK</v>
      </c>
      <c r="C7" s="122"/>
      <c r="D7" s="120"/>
      <c r="E7" s="123"/>
    </row>
    <row r="8" spans="1:5" ht="12" customHeight="1">
      <c r="A8" s="120" t="s">
        <v>77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78</v>
      </c>
      <c r="B9" s="120" t="s">
        <v>23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79</v>
      </c>
      <c r="B11" s="125" t="s">
        <v>80</v>
      </c>
      <c r="C11" s="126" t="s">
        <v>81</v>
      </c>
      <c r="D11" s="127" t="s">
        <v>82</v>
      </c>
      <c r="E11" s="126" t="s">
        <v>83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100.074458733</v>
      </c>
      <c r="E14" s="139">
        <f>Rozpocet!M14</f>
        <v>1.479</v>
      </c>
    </row>
    <row r="15" spans="1:5" s="135" customFormat="1" ht="12.75" customHeight="1">
      <c r="A15" s="140" t="str">
        <f>Rozpocet!D15</f>
        <v>62</v>
      </c>
      <c r="B15" s="141" t="str">
        <f>Rozpocet!E15</f>
        <v>Úprava povrchů vnější</v>
      </c>
      <c r="C15" s="142">
        <f>Rozpocet!I15</f>
        <v>0</v>
      </c>
      <c r="D15" s="143">
        <f>Rozpocet!K15</f>
        <v>95.666458733</v>
      </c>
      <c r="E15" s="143">
        <f>Rozpocet!M15</f>
        <v>0</v>
      </c>
    </row>
    <row r="16" spans="1:5" s="135" customFormat="1" ht="12.75" customHeight="1">
      <c r="A16" s="140" t="str">
        <f>Rozpocet!D32</f>
        <v>9</v>
      </c>
      <c r="B16" s="141" t="str">
        <f>Rozpocet!E32</f>
        <v>Ostatní konstrukce a práce-bourání</v>
      </c>
      <c r="C16" s="142">
        <f>Rozpocet!I32</f>
        <v>0</v>
      </c>
      <c r="D16" s="143">
        <f>Rozpocet!K32</f>
        <v>0</v>
      </c>
      <c r="E16" s="143">
        <f>Rozpocet!M32</f>
        <v>1.479</v>
      </c>
    </row>
    <row r="17" spans="1:5" s="135" customFormat="1" ht="12.75" customHeight="1">
      <c r="A17" s="140" t="str">
        <f>Rozpocet!D37</f>
        <v>94</v>
      </c>
      <c r="B17" s="141" t="str">
        <f>Rozpocet!E37</f>
        <v>Lešení a stavební výtahy</v>
      </c>
      <c r="C17" s="142">
        <f>Rozpocet!I37</f>
        <v>0</v>
      </c>
      <c r="D17" s="143">
        <f>Rozpocet!K37</f>
        <v>4.408</v>
      </c>
      <c r="E17" s="143">
        <f>Rozpocet!M37</f>
        <v>0</v>
      </c>
    </row>
    <row r="18" spans="1:5" s="135" customFormat="1" ht="12.75" customHeight="1">
      <c r="A18" s="140" t="str">
        <f>Rozpocet!D45</f>
        <v>99</v>
      </c>
      <c r="B18" s="141" t="str">
        <f>Rozpocet!E45</f>
        <v>Přesun hmot</v>
      </c>
      <c r="C18" s="142">
        <f>Rozpocet!I45</f>
        <v>0</v>
      </c>
      <c r="D18" s="143">
        <f>Rozpocet!K45</f>
        <v>0</v>
      </c>
      <c r="E18" s="143">
        <f>Rozpocet!M45</f>
        <v>0</v>
      </c>
    </row>
    <row r="19" spans="1:5" s="135" customFormat="1" ht="12.75" customHeight="1">
      <c r="A19" s="136" t="str">
        <f>Rozpocet!D47</f>
        <v>PSV</v>
      </c>
      <c r="B19" s="137" t="str">
        <f>Rozpocet!E47</f>
        <v>Práce a dodávky PSV</v>
      </c>
      <c r="C19" s="138">
        <f>Rozpocet!I47</f>
        <v>0</v>
      </c>
      <c r="D19" s="139">
        <f>Rozpocet!K47</f>
        <v>0.46147995999999997</v>
      </c>
      <c r="E19" s="139">
        <f>Rozpocet!M47</f>
        <v>0.49300000000000005</v>
      </c>
    </row>
    <row r="20" spans="1:5" s="135" customFormat="1" ht="12.75" customHeight="1">
      <c r="A20" s="140" t="str">
        <f>Rozpocet!D48</f>
        <v>764</v>
      </c>
      <c r="B20" s="141" t="str">
        <f>Rozpocet!E48</f>
        <v>Konstrukce klempířské</v>
      </c>
      <c r="C20" s="142">
        <f>Rozpocet!I48</f>
        <v>0</v>
      </c>
      <c r="D20" s="143">
        <f>Rozpocet!K48</f>
        <v>0.00485996</v>
      </c>
      <c r="E20" s="143">
        <f>Rozpocet!M48</f>
        <v>0</v>
      </c>
    </row>
    <row r="21" spans="1:5" s="135" customFormat="1" ht="12.75" customHeight="1">
      <c r="A21" s="140" t="str">
        <f>Rozpocet!D53</f>
        <v>765</v>
      </c>
      <c r="B21" s="141" t="str">
        <f>Rozpocet!E53</f>
        <v>Konstrukce pokrývačské</v>
      </c>
      <c r="C21" s="142">
        <f>Rozpocet!I53</f>
        <v>0</v>
      </c>
      <c r="D21" s="143">
        <f>Rozpocet!K53</f>
        <v>0.45661999999999997</v>
      </c>
      <c r="E21" s="143">
        <f>Rozpocet!M53</f>
        <v>0.49300000000000005</v>
      </c>
    </row>
    <row r="22" spans="1:5" s="135" customFormat="1" ht="12.75" customHeight="1">
      <c r="A22" s="140" t="str">
        <f>Rozpocet!D57</f>
        <v>766</v>
      </c>
      <c r="B22" s="141" t="str">
        <f>Rozpocet!E57</f>
        <v>Konstrukce truhlářské</v>
      </c>
      <c r="C22" s="142">
        <f>Rozpocet!I57</f>
        <v>0</v>
      </c>
      <c r="D22" s="143">
        <f>Rozpocet!K57</f>
        <v>0</v>
      </c>
      <c r="E22" s="143">
        <f>Rozpocet!M57</f>
        <v>0</v>
      </c>
    </row>
    <row r="23" spans="1:5" s="135" customFormat="1" ht="12.75" customHeight="1">
      <c r="A23" s="140" t="str">
        <f>Rozpocet!D59</f>
        <v>767</v>
      </c>
      <c r="B23" s="141" t="str">
        <f>Rozpocet!E59</f>
        <v>Konstrukce zámečnické</v>
      </c>
      <c r="C23" s="142">
        <f>Rozpocet!I59</f>
        <v>0</v>
      </c>
      <c r="D23" s="143">
        <f>Rozpocet!K59</f>
        <v>0</v>
      </c>
      <c r="E23" s="143">
        <f>Rozpocet!M59</f>
        <v>0</v>
      </c>
    </row>
    <row r="24" spans="2:5" s="144" customFormat="1" ht="12.75" customHeight="1">
      <c r="B24" s="145" t="s">
        <v>84</v>
      </c>
      <c r="C24" s="146">
        <f>Rozpocet!I63</f>
        <v>0</v>
      </c>
      <c r="D24" s="147">
        <f>Rozpocet!K63</f>
        <v>100.535938693</v>
      </c>
      <c r="E24" s="147">
        <f>Rozpocet!M63</f>
        <v>1.9720000000000002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1200" verticalDpi="12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Y24" sqref="Y24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9" t="s">
        <v>72</v>
      </c>
      <c r="B2" s="120"/>
      <c r="C2" s="120" t="str">
        <f>'Krycí list'!E5</f>
        <v>Havarijní oprava jižní části fasády objektu Albertov 6, Praha 2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9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9" t="s">
        <v>74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20" t="s">
        <v>86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20" t="s">
        <v>76</v>
      </c>
      <c r="B7" s="120"/>
      <c r="C7" s="120" t="str">
        <f>'Krycí list'!E26</f>
        <v>Přírodovědecká fakulta UK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20" t="s">
        <v>77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20" t="s">
        <v>78</v>
      </c>
      <c r="B9" s="120"/>
      <c r="C9" s="120" t="s">
        <v>23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87</v>
      </c>
      <c r="B11" s="125" t="s">
        <v>88</v>
      </c>
      <c r="C11" s="125" t="s">
        <v>89</v>
      </c>
      <c r="D11" s="125" t="s">
        <v>90</v>
      </c>
      <c r="E11" s="125" t="s">
        <v>80</v>
      </c>
      <c r="F11" s="125" t="s">
        <v>91</v>
      </c>
      <c r="G11" s="125" t="s">
        <v>92</v>
      </c>
      <c r="H11" s="125" t="s">
        <v>93</v>
      </c>
      <c r="I11" s="125" t="s">
        <v>81</v>
      </c>
      <c r="J11" s="125" t="s">
        <v>94</v>
      </c>
      <c r="K11" s="125" t="s">
        <v>82</v>
      </c>
      <c r="L11" s="125" t="s">
        <v>95</v>
      </c>
      <c r="M11" s="125" t="s">
        <v>96</v>
      </c>
      <c r="N11" s="125" t="s">
        <v>97</v>
      </c>
      <c r="O11" s="150" t="s">
        <v>98</v>
      </c>
      <c r="P11" s="151" t="s">
        <v>99</v>
      </c>
      <c r="Q11" s="125"/>
      <c r="R11" s="125"/>
      <c r="S11" s="125"/>
      <c r="T11" s="152" t="s">
        <v>100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16" s="135" customFormat="1" ht="12.75" customHeight="1">
      <c r="A14" s="158"/>
      <c r="B14" s="159" t="s">
        <v>59</v>
      </c>
      <c r="C14" s="158"/>
      <c r="D14" s="158" t="s">
        <v>39</v>
      </c>
      <c r="E14" s="158" t="s">
        <v>101</v>
      </c>
      <c r="F14" s="158"/>
      <c r="G14" s="158"/>
      <c r="H14" s="158"/>
      <c r="I14" s="160">
        <f>I15+I32+I37+I45</f>
        <v>0</v>
      </c>
      <c r="J14" s="158"/>
      <c r="K14" s="161">
        <f>K15+K32+K37+K45</f>
        <v>100.074458733</v>
      </c>
      <c r="L14" s="158"/>
      <c r="M14" s="161">
        <f>M15+M32+M37+M45</f>
        <v>1.479</v>
      </c>
      <c r="N14" s="158"/>
      <c r="P14" s="137" t="s">
        <v>102</v>
      </c>
    </row>
    <row r="15" spans="2:16" s="135" customFormat="1" ht="12.75" customHeight="1">
      <c r="B15" s="140" t="s">
        <v>59</v>
      </c>
      <c r="D15" s="141" t="s">
        <v>103</v>
      </c>
      <c r="E15" s="141" t="s">
        <v>104</v>
      </c>
      <c r="I15" s="142">
        <f>SUM(I16:I31)</f>
        <v>0</v>
      </c>
      <c r="K15" s="143">
        <f>SUM(K16:K31)</f>
        <v>95.666458733</v>
      </c>
      <c r="M15" s="143">
        <f>SUM(M16:M31)</f>
        <v>0</v>
      </c>
      <c r="P15" s="141" t="s">
        <v>105</v>
      </c>
    </row>
    <row r="16" spans="1:16" s="14" customFormat="1" ht="13.5" customHeight="1">
      <c r="A16" s="162" t="s">
        <v>105</v>
      </c>
      <c r="B16" s="162" t="s">
        <v>106</v>
      </c>
      <c r="C16" s="162" t="s">
        <v>107</v>
      </c>
      <c r="D16" s="163" t="s">
        <v>108</v>
      </c>
      <c r="E16" s="164" t="s">
        <v>109</v>
      </c>
      <c r="F16" s="162" t="s">
        <v>110</v>
      </c>
      <c r="G16" s="165">
        <v>188</v>
      </c>
      <c r="H16" s="166">
        <v>0</v>
      </c>
      <c r="I16" s="166">
        <f aca="true" t="shared" si="0" ref="I16:I31">ROUND(G16*H16,2)</f>
        <v>0</v>
      </c>
      <c r="J16" s="167">
        <v>0.0001484</v>
      </c>
      <c r="K16" s="165">
        <f aca="true" t="shared" si="1" ref="K16:K31">G16*J16</f>
        <v>0.0278992</v>
      </c>
      <c r="L16" s="167">
        <v>0</v>
      </c>
      <c r="M16" s="165">
        <f aca="true" t="shared" si="2" ref="M16:M31">G16*L16</f>
        <v>0</v>
      </c>
      <c r="N16" s="168">
        <v>20</v>
      </c>
      <c r="O16" s="169">
        <v>4</v>
      </c>
      <c r="P16" s="14" t="s">
        <v>111</v>
      </c>
    </row>
    <row r="17" spans="1:16" s="14" customFormat="1" ht="13.5" customHeight="1">
      <c r="A17" s="162" t="s">
        <v>111</v>
      </c>
      <c r="B17" s="162" t="s">
        <v>106</v>
      </c>
      <c r="C17" s="162" t="s">
        <v>107</v>
      </c>
      <c r="D17" s="163" t="s">
        <v>112</v>
      </c>
      <c r="E17" s="164" t="s">
        <v>113</v>
      </c>
      <c r="F17" s="162" t="s">
        <v>110</v>
      </c>
      <c r="G17" s="165">
        <v>1511</v>
      </c>
      <c r="H17" s="166">
        <v>0</v>
      </c>
      <c r="I17" s="166">
        <f t="shared" si="0"/>
        <v>0</v>
      </c>
      <c r="J17" s="167">
        <v>0.00011</v>
      </c>
      <c r="K17" s="165">
        <f t="shared" si="1"/>
        <v>0.16621</v>
      </c>
      <c r="L17" s="167">
        <v>0</v>
      </c>
      <c r="M17" s="165">
        <f t="shared" si="2"/>
        <v>0</v>
      </c>
      <c r="N17" s="168">
        <v>20</v>
      </c>
      <c r="O17" s="169">
        <v>4</v>
      </c>
      <c r="P17" s="14" t="s">
        <v>111</v>
      </c>
    </row>
    <row r="18" spans="1:16" s="14" customFormat="1" ht="13.5" customHeight="1">
      <c r="A18" s="162" t="s">
        <v>114</v>
      </c>
      <c r="B18" s="162" t="s">
        <v>106</v>
      </c>
      <c r="C18" s="162" t="s">
        <v>107</v>
      </c>
      <c r="D18" s="163" t="s">
        <v>242</v>
      </c>
      <c r="E18" s="164" t="s">
        <v>115</v>
      </c>
      <c r="F18" s="162" t="s">
        <v>110</v>
      </c>
      <c r="G18" s="165">
        <v>302.2</v>
      </c>
      <c r="H18" s="166">
        <v>0</v>
      </c>
      <c r="I18" s="166">
        <f t="shared" si="0"/>
        <v>0</v>
      </c>
      <c r="J18" s="167">
        <v>0</v>
      </c>
      <c r="K18" s="165">
        <f t="shared" si="1"/>
        <v>0</v>
      </c>
      <c r="L18" s="167">
        <v>0</v>
      </c>
      <c r="M18" s="165">
        <f t="shared" si="2"/>
        <v>0</v>
      </c>
      <c r="N18" s="168">
        <v>20</v>
      </c>
      <c r="O18" s="169">
        <v>4</v>
      </c>
      <c r="P18" s="14" t="s">
        <v>111</v>
      </c>
    </row>
    <row r="19" spans="1:16" s="14" customFormat="1" ht="13.5" customHeight="1">
      <c r="A19" s="162" t="s">
        <v>116</v>
      </c>
      <c r="B19" s="162" t="s">
        <v>106</v>
      </c>
      <c r="C19" s="162" t="s">
        <v>107</v>
      </c>
      <c r="D19" s="163" t="s">
        <v>117</v>
      </c>
      <c r="E19" s="164" t="s">
        <v>118</v>
      </c>
      <c r="F19" s="162" t="s">
        <v>110</v>
      </c>
      <c r="G19" s="165">
        <v>477.6</v>
      </c>
      <c r="H19" s="166">
        <v>0</v>
      </c>
      <c r="I19" s="166">
        <f t="shared" si="0"/>
        <v>0</v>
      </c>
      <c r="J19" s="167">
        <v>0.02352</v>
      </c>
      <c r="K19" s="165">
        <f t="shared" si="1"/>
        <v>11.233152</v>
      </c>
      <c r="L19" s="167">
        <v>0</v>
      </c>
      <c r="M19" s="165">
        <f t="shared" si="2"/>
        <v>0</v>
      </c>
      <c r="N19" s="168">
        <v>20</v>
      </c>
      <c r="O19" s="169">
        <v>4</v>
      </c>
      <c r="P19" s="14" t="s">
        <v>111</v>
      </c>
    </row>
    <row r="20" spans="1:16" s="14" customFormat="1" ht="13.5" customHeight="1">
      <c r="A20" s="162" t="s">
        <v>119</v>
      </c>
      <c r="B20" s="162" t="s">
        <v>106</v>
      </c>
      <c r="C20" s="162" t="s">
        <v>107</v>
      </c>
      <c r="D20" s="163" t="s">
        <v>120</v>
      </c>
      <c r="E20" s="164" t="s">
        <v>121</v>
      </c>
      <c r="F20" s="162" t="s">
        <v>110</v>
      </c>
      <c r="G20" s="165">
        <v>516.7</v>
      </c>
      <c r="H20" s="166">
        <v>0</v>
      </c>
      <c r="I20" s="166">
        <f t="shared" si="0"/>
        <v>0</v>
      </c>
      <c r="J20" s="167">
        <v>0.06399</v>
      </c>
      <c r="K20" s="165">
        <f t="shared" si="1"/>
        <v>33.063633</v>
      </c>
      <c r="L20" s="167">
        <v>0</v>
      </c>
      <c r="M20" s="165">
        <f t="shared" si="2"/>
        <v>0</v>
      </c>
      <c r="N20" s="168">
        <v>20</v>
      </c>
      <c r="O20" s="169">
        <v>4</v>
      </c>
      <c r="P20" s="14" t="s">
        <v>111</v>
      </c>
    </row>
    <row r="21" spans="1:16" s="14" customFormat="1" ht="13.5" customHeight="1">
      <c r="A21" s="162" t="s">
        <v>122</v>
      </c>
      <c r="B21" s="162" t="s">
        <v>106</v>
      </c>
      <c r="C21" s="162" t="s">
        <v>107</v>
      </c>
      <c r="D21" s="163" t="s">
        <v>123</v>
      </c>
      <c r="E21" s="164" t="s">
        <v>124</v>
      </c>
      <c r="F21" s="162" t="s">
        <v>110</v>
      </c>
      <c r="G21" s="165">
        <v>458.85</v>
      </c>
      <c r="H21" s="166">
        <v>0</v>
      </c>
      <c r="I21" s="166">
        <f t="shared" si="0"/>
        <v>0</v>
      </c>
      <c r="J21" s="167">
        <v>0.09</v>
      </c>
      <c r="K21" s="165">
        <f t="shared" si="1"/>
        <v>41.2965</v>
      </c>
      <c r="L21" s="167">
        <v>0</v>
      </c>
      <c r="M21" s="165">
        <f t="shared" si="2"/>
        <v>0</v>
      </c>
      <c r="N21" s="168">
        <v>20</v>
      </c>
      <c r="O21" s="169">
        <v>4</v>
      </c>
      <c r="P21" s="14" t="s">
        <v>111</v>
      </c>
    </row>
    <row r="22" spans="1:16" s="14" customFormat="1" ht="13.5" customHeight="1">
      <c r="A22" s="162" t="s">
        <v>125</v>
      </c>
      <c r="B22" s="162" t="s">
        <v>106</v>
      </c>
      <c r="C22" s="162" t="s">
        <v>107</v>
      </c>
      <c r="D22" s="163" t="s">
        <v>126</v>
      </c>
      <c r="E22" s="164" t="s">
        <v>127</v>
      </c>
      <c r="F22" s="162" t="s">
        <v>128</v>
      </c>
      <c r="G22" s="165">
        <v>63</v>
      </c>
      <c r="H22" s="166">
        <v>0</v>
      </c>
      <c r="I22" s="166">
        <f t="shared" si="0"/>
        <v>0</v>
      </c>
      <c r="J22" s="167">
        <v>0</v>
      </c>
      <c r="K22" s="165">
        <f t="shared" si="1"/>
        <v>0</v>
      </c>
      <c r="L22" s="167">
        <v>0</v>
      </c>
      <c r="M22" s="165">
        <f t="shared" si="2"/>
        <v>0</v>
      </c>
      <c r="N22" s="168">
        <v>20</v>
      </c>
      <c r="O22" s="169">
        <v>4</v>
      </c>
      <c r="P22" s="14" t="s">
        <v>111</v>
      </c>
    </row>
    <row r="23" spans="1:16" s="14" customFormat="1" ht="13.5" customHeight="1">
      <c r="A23" s="162" t="s">
        <v>129</v>
      </c>
      <c r="B23" s="162" t="s">
        <v>106</v>
      </c>
      <c r="C23" s="162" t="s">
        <v>107</v>
      </c>
      <c r="D23" s="163" t="s">
        <v>130</v>
      </c>
      <c r="E23" s="164" t="s">
        <v>131</v>
      </c>
      <c r="F23" s="162" t="s">
        <v>128</v>
      </c>
      <c r="G23" s="165">
        <v>76</v>
      </c>
      <c r="H23" s="166">
        <v>0</v>
      </c>
      <c r="I23" s="166">
        <f t="shared" si="0"/>
        <v>0</v>
      </c>
      <c r="J23" s="167">
        <v>0</v>
      </c>
      <c r="K23" s="165">
        <f t="shared" si="1"/>
        <v>0</v>
      </c>
      <c r="L23" s="167">
        <v>0</v>
      </c>
      <c r="M23" s="165">
        <f t="shared" si="2"/>
        <v>0</v>
      </c>
      <c r="N23" s="168">
        <v>20</v>
      </c>
      <c r="O23" s="169">
        <v>4</v>
      </c>
      <c r="P23" s="14" t="s">
        <v>111</v>
      </c>
    </row>
    <row r="24" spans="1:16" s="14" customFormat="1" ht="13.5" customHeight="1">
      <c r="A24" s="162" t="s">
        <v>132</v>
      </c>
      <c r="B24" s="162" t="s">
        <v>106</v>
      </c>
      <c r="C24" s="162" t="s">
        <v>107</v>
      </c>
      <c r="D24" s="163" t="s">
        <v>133</v>
      </c>
      <c r="E24" s="164" t="s">
        <v>134</v>
      </c>
      <c r="F24" s="162" t="s">
        <v>128</v>
      </c>
      <c r="G24" s="165">
        <v>76</v>
      </c>
      <c r="H24" s="166">
        <v>0</v>
      </c>
      <c r="I24" s="166">
        <f t="shared" si="0"/>
        <v>0</v>
      </c>
      <c r="J24" s="167">
        <v>0</v>
      </c>
      <c r="K24" s="165">
        <f t="shared" si="1"/>
        <v>0</v>
      </c>
      <c r="L24" s="167">
        <v>0</v>
      </c>
      <c r="M24" s="165">
        <f t="shared" si="2"/>
        <v>0</v>
      </c>
      <c r="N24" s="168">
        <v>20</v>
      </c>
      <c r="O24" s="169">
        <v>4</v>
      </c>
      <c r="P24" s="14" t="s">
        <v>111</v>
      </c>
    </row>
    <row r="25" spans="1:16" s="14" customFormat="1" ht="13.5" customHeight="1">
      <c r="A25" s="162" t="s">
        <v>135</v>
      </c>
      <c r="B25" s="162" t="s">
        <v>106</v>
      </c>
      <c r="C25" s="162" t="s">
        <v>107</v>
      </c>
      <c r="D25" s="163" t="s">
        <v>136</v>
      </c>
      <c r="E25" s="164" t="s">
        <v>137</v>
      </c>
      <c r="F25" s="162" t="s">
        <v>110</v>
      </c>
      <c r="G25" s="165">
        <v>126</v>
      </c>
      <c r="H25" s="166">
        <v>0</v>
      </c>
      <c r="I25" s="166">
        <f t="shared" si="0"/>
        <v>0</v>
      </c>
      <c r="J25" s="167">
        <v>0.035</v>
      </c>
      <c r="K25" s="165">
        <f t="shared" si="1"/>
        <v>4.41</v>
      </c>
      <c r="L25" s="167">
        <v>0</v>
      </c>
      <c r="M25" s="165">
        <f t="shared" si="2"/>
        <v>0</v>
      </c>
      <c r="N25" s="168">
        <v>20</v>
      </c>
      <c r="O25" s="169">
        <v>4</v>
      </c>
      <c r="P25" s="14" t="s">
        <v>111</v>
      </c>
    </row>
    <row r="26" spans="1:16" s="14" customFormat="1" ht="13.5" customHeight="1">
      <c r="A26" s="162" t="s">
        <v>138</v>
      </c>
      <c r="B26" s="162" t="s">
        <v>106</v>
      </c>
      <c r="C26" s="162" t="s">
        <v>107</v>
      </c>
      <c r="D26" s="163" t="s">
        <v>243</v>
      </c>
      <c r="E26" s="164" t="s">
        <v>139</v>
      </c>
      <c r="F26" s="162" t="s">
        <v>140</v>
      </c>
      <c r="G26" s="165">
        <v>2</v>
      </c>
      <c r="H26" s="166">
        <v>0</v>
      </c>
      <c r="I26" s="166">
        <f t="shared" si="0"/>
        <v>0</v>
      </c>
      <c r="J26" s="167">
        <v>0</v>
      </c>
      <c r="K26" s="165">
        <f t="shared" si="1"/>
        <v>0</v>
      </c>
      <c r="L26" s="167">
        <v>0</v>
      </c>
      <c r="M26" s="165">
        <f t="shared" si="2"/>
        <v>0</v>
      </c>
      <c r="N26" s="168">
        <v>20</v>
      </c>
      <c r="O26" s="169">
        <v>4</v>
      </c>
      <c r="P26" s="14" t="s">
        <v>111</v>
      </c>
    </row>
    <row r="27" spans="1:16" s="14" customFormat="1" ht="13.5" customHeight="1">
      <c r="A27" s="162" t="s">
        <v>141</v>
      </c>
      <c r="B27" s="162" t="s">
        <v>106</v>
      </c>
      <c r="C27" s="162" t="s">
        <v>107</v>
      </c>
      <c r="D27" s="163" t="s">
        <v>142</v>
      </c>
      <c r="E27" s="164" t="s">
        <v>143</v>
      </c>
      <c r="F27" s="162" t="s">
        <v>110</v>
      </c>
      <c r="G27" s="165">
        <v>1511</v>
      </c>
      <c r="H27" s="166">
        <v>0</v>
      </c>
      <c r="I27" s="166">
        <f t="shared" si="0"/>
        <v>0</v>
      </c>
      <c r="J27" s="167">
        <v>0.000600003</v>
      </c>
      <c r="K27" s="165">
        <f t="shared" si="1"/>
        <v>0.906604533</v>
      </c>
      <c r="L27" s="167">
        <v>0</v>
      </c>
      <c r="M27" s="165">
        <f t="shared" si="2"/>
        <v>0</v>
      </c>
      <c r="N27" s="168">
        <v>20</v>
      </c>
      <c r="O27" s="169">
        <v>4</v>
      </c>
      <c r="P27" s="14" t="s">
        <v>111</v>
      </c>
    </row>
    <row r="28" spans="1:16" s="14" customFormat="1" ht="13.5" customHeight="1">
      <c r="A28" s="162" t="s">
        <v>144</v>
      </c>
      <c r="B28" s="162" t="s">
        <v>106</v>
      </c>
      <c r="C28" s="162" t="s">
        <v>107</v>
      </c>
      <c r="D28" s="163" t="s">
        <v>145</v>
      </c>
      <c r="E28" s="164" t="s">
        <v>146</v>
      </c>
      <c r="F28" s="162" t="s">
        <v>110</v>
      </c>
      <c r="G28" s="165">
        <v>58</v>
      </c>
      <c r="H28" s="166">
        <v>0</v>
      </c>
      <c r="I28" s="166">
        <f t="shared" si="0"/>
        <v>0</v>
      </c>
      <c r="J28" s="167">
        <v>0</v>
      </c>
      <c r="K28" s="165">
        <f t="shared" si="1"/>
        <v>0</v>
      </c>
      <c r="L28" s="167">
        <v>0</v>
      </c>
      <c r="M28" s="165">
        <f t="shared" si="2"/>
        <v>0</v>
      </c>
      <c r="N28" s="168">
        <v>20</v>
      </c>
      <c r="O28" s="169">
        <v>4</v>
      </c>
      <c r="P28" s="14" t="s">
        <v>111</v>
      </c>
    </row>
    <row r="29" spans="1:16" s="14" customFormat="1" ht="13.5" customHeight="1">
      <c r="A29" s="162" t="s">
        <v>147</v>
      </c>
      <c r="B29" s="162" t="s">
        <v>106</v>
      </c>
      <c r="C29" s="162" t="s">
        <v>107</v>
      </c>
      <c r="D29" s="163" t="s">
        <v>148</v>
      </c>
      <c r="E29" s="164" t="s">
        <v>149</v>
      </c>
      <c r="F29" s="162" t="s">
        <v>110</v>
      </c>
      <c r="G29" s="165">
        <v>58</v>
      </c>
      <c r="H29" s="166">
        <v>0</v>
      </c>
      <c r="I29" s="166">
        <f t="shared" si="0"/>
        <v>0</v>
      </c>
      <c r="J29" s="167">
        <v>0.05837</v>
      </c>
      <c r="K29" s="165">
        <f t="shared" si="1"/>
        <v>3.3854599999999997</v>
      </c>
      <c r="L29" s="167">
        <v>0</v>
      </c>
      <c r="M29" s="165">
        <f t="shared" si="2"/>
        <v>0</v>
      </c>
      <c r="N29" s="168">
        <v>20</v>
      </c>
      <c r="O29" s="169">
        <v>4</v>
      </c>
      <c r="P29" s="14" t="s">
        <v>111</v>
      </c>
    </row>
    <row r="30" spans="1:16" s="14" customFormat="1" ht="13.5" customHeight="1">
      <c r="A30" s="162" t="s">
        <v>150</v>
      </c>
      <c r="B30" s="162" t="s">
        <v>106</v>
      </c>
      <c r="C30" s="162" t="s">
        <v>107</v>
      </c>
      <c r="D30" s="163" t="s">
        <v>151</v>
      </c>
      <c r="E30" s="164" t="s">
        <v>152</v>
      </c>
      <c r="F30" s="162" t="s">
        <v>110</v>
      </c>
      <c r="G30" s="165">
        <v>59</v>
      </c>
      <c r="H30" s="166">
        <v>0</v>
      </c>
      <c r="I30" s="166">
        <f t="shared" si="0"/>
        <v>0</v>
      </c>
      <c r="J30" s="167">
        <v>0.003</v>
      </c>
      <c r="K30" s="165">
        <f t="shared" si="1"/>
        <v>0.177</v>
      </c>
      <c r="L30" s="167">
        <v>0</v>
      </c>
      <c r="M30" s="165">
        <f t="shared" si="2"/>
        <v>0</v>
      </c>
      <c r="N30" s="168">
        <v>20</v>
      </c>
      <c r="O30" s="169">
        <v>4</v>
      </c>
      <c r="P30" s="14" t="s">
        <v>111</v>
      </c>
    </row>
    <row r="31" spans="1:16" s="14" customFormat="1" ht="13.5" customHeight="1">
      <c r="A31" s="162" t="s">
        <v>153</v>
      </c>
      <c r="B31" s="162" t="s">
        <v>106</v>
      </c>
      <c r="C31" s="162" t="s">
        <v>107</v>
      </c>
      <c r="D31" s="163" t="s">
        <v>154</v>
      </c>
      <c r="E31" s="164" t="s">
        <v>155</v>
      </c>
      <c r="F31" s="162" t="s">
        <v>140</v>
      </c>
      <c r="G31" s="165">
        <v>10</v>
      </c>
      <c r="H31" s="166">
        <v>0</v>
      </c>
      <c r="I31" s="166">
        <f t="shared" si="0"/>
        <v>0</v>
      </c>
      <c r="J31" s="167">
        <v>0.1</v>
      </c>
      <c r="K31" s="165">
        <f t="shared" si="1"/>
        <v>1</v>
      </c>
      <c r="L31" s="167">
        <v>0</v>
      </c>
      <c r="M31" s="165">
        <f t="shared" si="2"/>
        <v>0</v>
      </c>
      <c r="N31" s="168">
        <v>20</v>
      </c>
      <c r="O31" s="169">
        <v>4</v>
      </c>
      <c r="P31" s="14" t="s">
        <v>111</v>
      </c>
    </row>
    <row r="32" spans="2:16" s="135" customFormat="1" ht="12.75" customHeight="1">
      <c r="B32" s="140" t="s">
        <v>59</v>
      </c>
      <c r="D32" s="141" t="s">
        <v>132</v>
      </c>
      <c r="E32" s="141" t="s">
        <v>156</v>
      </c>
      <c r="I32" s="142">
        <f>SUM(I33:I36)</f>
        <v>0</v>
      </c>
      <c r="K32" s="143">
        <f>SUM(K33:K36)</f>
        <v>0</v>
      </c>
      <c r="M32" s="143">
        <f>SUM(M33:M36)</f>
        <v>1.479</v>
      </c>
      <c r="N32" s="168"/>
      <c r="P32" s="141" t="s">
        <v>105</v>
      </c>
    </row>
    <row r="33" spans="1:16" s="14" customFormat="1" ht="13.5" customHeight="1">
      <c r="A33" s="162" t="s">
        <v>157</v>
      </c>
      <c r="B33" s="162" t="s">
        <v>106</v>
      </c>
      <c r="C33" s="162" t="s">
        <v>107</v>
      </c>
      <c r="D33" s="163" t="s">
        <v>158</v>
      </c>
      <c r="E33" s="164" t="s">
        <v>159</v>
      </c>
      <c r="F33" s="162" t="s">
        <v>110</v>
      </c>
      <c r="G33" s="165">
        <v>51</v>
      </c>
      <c r="H33" s="166">
        <v>0</v>
      </c>
      <c r="I33" s="166">
        <f>ROUND(G33*H33,2)</f>
        <v>0</v>
      </c>
      <c r="J33" s="167">
        <v>0</v>
      </c>
      <c r="K33" s="165">
        <f>G33*J33</f>
        <v>0</v>
      </c>
      <c r="L33" s="167">
        <v>0.029</v>
      </c>
      <c r="M33" s="165">
        <f>G33*L33</f>
        <v>1.479</v>
      </c>
      <c r="N33" s="168">
        <v>20</v>
      </c>
      <c r="O33" s="169">
        <v>4</v>
      </c>
      <c r="P33" s="14" t="s">
        <v>111</v>
      </c>
    </row>
    <row r="34" spans="1:16" s="14" customFormat="1" ht="13.5" customHeight="1">
      <c r="A34" s="162" t="s">
        <v>160</v>
      </c>
      <c r="B34" s="162" t="s">
        <v>106</v>
      </c>
      <c r="C34" s="162" t="s">
        <v>107</v>
      </c>
      <c r="D34" s="163" t="s">
        <v>161</v>
      </c>
      <c r="E34" s="164" t="s">
        <v>162</v>
      </c>
      <c r="F34" s="162" t="s">
        <v>163</v>
      </c>
      <c r="G34" s="165">
        <v>1.595</v>
      </c>
      <c r="H34" s="166">
        <v>0</v>
      </c>
      <c r="I34" s="166">
        <f>ROUND(G34*H34,2)</f>
        <v>0</v>
      </c>
      <c r="J34" s="167">
        <v>0</v>
      </c>
      <c r="K34" s="165">
        <f>G34*J34</f>
        <v>0</v>
      </c>
      <c r="L34" s="167">
        <v>0</v>
      </c>
      <c r="M34" s="165">
        <f>G34*L34</f>
        <v>0</v>
      </c>
      <c r="N34" s="168">
        <v>20</v>
      </c>
      <c r="O34" s="169">
        <v>4</v>
      </c>
      <c r="P34" s="14" t="s">
        <v>111</v>
      </c>
    </row>
    <row r="35" spans="1:16" s="14" customFormat="1" ht="13.5" customHeight="1">
      <c r="A35" s="162" t="s">
        <v>164</v>
      </c>
      <c r="B35" s="162" t="s">
        <v>106</v>
      </c>
      <c r="C35" s="162" t="s">
        <v>107</v>
      </c>
      <c r="D35" s="163" t="s">
        <v>165</v>
      </c>
      <c r="E35" s="164" t="s">
        <v>166</v>
      </c>
      <c r="F35" s="162" t="s">
        <v>163</v>
      </c>
      <c r="G35" s="165">
        <v>1.595</v>
      </c>
      <c r="H35" s="166">
        <v>0</v>
      </c>
      <c r="I35" s="166">
        <f>ROUND(G35*H35,2)</f>
        <v>0</v>
      </c>
      <c r="J35" s="167">
        <v>0</v>
      </c>
      <c r="K35" s="165">
        <f>G35*J35</f>
        <v>0</v>
      </c>
      <c r="L35" s="167">
        <v>0</v>
      </c>
      <c r="M35" s="165">
        <f>G35*L35</f>
        <v>0</v>
      </c>
      <c r="N35" s="168">
        <v>20</v>
      </c>
      <c r="O35" s="169">
        <v>4</v>
      </c>
      <c r="P35" s="14" t="s">
        <v>111</v>
      </c>
    </row>
    <row r="36" spans="1:16" s="14" customFormat="1" ht="13.5" customHeight="1">
      <c r="A36" s="162" t="s">
        <v>167</v>
      </c>
      <c r="B36" s="162" t="s">
        <v>106</v>
      </c>
      <c r="C36" s="162" t="s">
        <v>107</v>
      </c>
      <c r="D36" s="163" t="s">
        <v>168</v>
      </c>
      <c r="E36" s="164" t="s">
        <v>169</v>
      </c>
      <c r="F36" s="162" t="s">
        <v>163</v>
      </c>
      <c r="G36" s="165">
        <v>1.595</v>
      </c>
      <c r="H36" s="166">
        <v>0</v>
      </c>
      <c r="I36" s="166">
        <f>ROUND(G36*H36,2)</f>
        <v>0</v>
      </c>
      <c r="J36" s="167">
        <v>0</v>
      </c>
      <c r="K36" s="165">
        <f>G36*J36</f>
        <v>0</v>
      </c>
      <c r="L36" s="167">
        <v>0</v>
      </c>
      <c r="M36" s="165">
        <f>G36*L36</f>
        <v>0</v>
      </c>
      <c r="N36" s="168">
        <v>20</v>
      </c>
      <c r="O36" s="169">
        <v>4</v>
      </c>
      <c r="P36" s="14" t="s">
        <v>111</v>
      </c>
    </row>
    <row r="37" spans="2:16" s="135" customFormat="1" ht="12.75" customHeight="1">
      <c r="B37" s="140" t="s">
        <v>59</v>
      </c>
      <c r="D37" s="141" t="s">
        <v>170</v>
      </c>
      <c r="E37" s="141" t="s">
        <v>171</v>
      </c>
      <c r="I37" s="142">
        <f>SUM(I38:I44)</f>
        <v>0</v>
      </c>
      <c r="K37" s="143">
        <f>SUM(K38:K44)</f>
        <v>4.408</v>
      </c>
      <c r="M37" s="143">
        <f>SUM(M38:M44)</f>
        <v>0</v>
      </c>
      <c r="N37" s="168"/>
      <c r="P37" s="141" t="s">
        <v>105</v>
      </c>
    </row>
    <row r="38" spans="1:16" s="14" customFormat="1" ht="13.5" customHeight="1">
      <c r="A38" s="162" t="s">
        <v>172</v>
      </c>
      <c r="B38" s="162" t="s">
        <v>106</v>
      </c>
      <c r="C38" s="162" t="s">
        <v>107</v>
      </c>
      <c r="D38" s="163" t="s">
        <v>173</v>
      </c>
      <c r="E38" s="164" t="s">
        <v>174</v>
      </c>
      <c r="F38" s="162" t="s">
        <v>110</v>
      </c>
      <c r="G38" s="165">
        <v>1520</v>
      </c>
      <c r="H38" s="166">
        <v>0</v>
      </c>
      <c r="I38" s="166">
        <f aca="true" t="shared" si="3" ref="I38:I44">ROUND(G38*H38,2)</f>
        <v>0</v>
      </c>
      <c r="J38" s="167">
        <v>0.002</v>
      </c>
      <c r="K38" s="165">
        <f aca="true" t="shared" si="4" ref="K38:K44">G38*J38</f>
        <v>3.04</v>
      </c>
      <c r="L38" s="167">
        <v>0</v>
      </c>
      <c r="M38" s="165">
        <f aca="true" t="shared" si="5" ref="M38:M44">G38*L38</f>
        <v>0</v>
      </c>
      <c r="N38" s="168">
        <v>20</v>
      </c>
      <c r="O38" s="169">
        <v>4</v>
      </c>
      <c r="P38" s="14" t="s">
        <v>111</v>
      </c>
    </row>
    <row r="39" spans="1:16" s="14" customFormat="1" ht="24" customHeight="1">
      <c r="A39" s="162" t="s">
        <v>175</v>
      </c>
      <c r="B39" s="162" t="s">
        <v>106</v>
      </c>
      <c r="C39" s="162" t="s">
        <v>107</v>
      </c>
      <c r="D39" s="163" t="s">
        <v>176</v>
      </c>
      <c r="E39" s="164" t="s">
        <v>177</v>
      </c>
      <c r="F39" s="162" t="s">
        <v>110</v>
      </c>
      <c r="G39" s="165">
        <v>4560</v>
      </c>
      <c r="H39" s="166">
        <v>0</v>
      </c>
      <c r="I39" s="166">
        <f t="shared" si="3"/>
        <v>0</v>
      </c>
      <c r="J39" s="167">
        <v>0</v>
      </c>
      <c r="K39" s="165">
        <f t="shared" si="4"/>
        <v>0</v>
      </c>
      <c r="L39" s="167">
        <v>0</v>
      </c>
      <c r="M39" s="165">
        <f t="shared" si="5"/>
        <v>0</v>
      </c>
      <c r="N39" s="168">
        <v>20</v>
      </c>
      <c r="O39" s="169">
        <v>4</v>
      </c>
      <c r="P39" s="14" t="s">
        <v>111</v>
      </c>
    </row>
    <row r="40" spans="1:16" s="14" customFormat="1" ht="13.5" customHeight="1">
      <c r="A40" s="162" t="s">
        <v>178</v>
      </c>
      <c r="B40" s="162" t="s">
        <v>106</v>
      </c>
      <c r="C40" s="162" t="s">
        <v>107</v>
      </c>
      <c r="D40" s="163" t="s">
        <v>179</v>
      </c>
      <c r="E40" s="164" t="s">
        <v>180</v>
      </c>
      <c r="F40" s="162" t="s">
        <v>110</v>
      </c>
      <c r="G40" s="165">
        <v>1520</v>
      </c>
      <c r="H40" s="166">
        <v>0</v>
      </c>
      <c r="I40" s="166">
        <f t="shared" si="3"/>
        <v>0</v>
      </c>
      <c r="J40" s="167">
        <v>0</v>
      </c>
      <c r="K40" s="165">
        <f t="shared" si="4"/>
        <v>0</v>
      </c>
      <c r="L40" s="167">
        <v>0</v>
      </c>
      <c r="M40" s="165">
        <f t="shared" si="5"/>
        <v>0</v>
      </c>
      <c r="N40" s="168">
        <v>20</v>
      </c>
      <c r="O40" s="169">
        <v>4</v>
      </c>
      <c r="P40" s="14" t="s">
        <v>111</v>
      </c>
    </row>
    <row r="41" spans="1:16" s="14" customFormat="1" ht="13.5" customHeight="1">
      <c r="A41" s="162" t="s">
        <v>181</v>
      </c>
      <c r="B41" s="162" t="s">
        <v>106</v>
      </c>
      <c r="C41" s="162" t="s">
        <v>107</v>
      </c>
      <c r="D41" s="163" t="s">
        <v>182</v>
      </c>
      <c r="E41" s="164" t="s">
        <v>183</v>
      </c>
      <c r="F41" s="162" t="s">
        <v>110</v>
      </c>
      <c r="G41" s="165">
        <v>1520</v>
      </c>
      <c r="H41" s="166">
        <v>0</v>
      </c>
      <c r="I41" s="166">
        <f t="shared" si="3"/>
        <v>0</v>
      </c>
      <c r="J41" s="167">
        <v>0</v>
      </c>
      <c r="K41" s="165">
        <f t="shared" si="4"/>
        <v>0</v>
      </c>
      <c r="L41" s="167">
        <v>0</v>
      </c>
      <c r="M41" s="165">
        <f t="shared" si="5"/>
        <v>0</v>
      </c>
      <c r="N41" s="168">
        <v>20</v>
      </c>
      <c r="O41" s="169">
        <v>4</v>
      </c>
      <c r="P41" s="14" t="s">
        <v>111</v>
      </c>
    </row>
    <row r="42" spans="1:16" s="14" customFormat="1" ht="13.5" customHeight="1">
      <c r="A42" s="162" t="s">
        <v>184</v>
      </c>
      <c r="B42" s="162" t="s">
        <v>106</v>
      </c>
      <c r="C42" s="162" t="s">
        <v>107</v>
      </c>
      <c r="D42" s="163" t="s">
        <v>185</v>
      </c>
      <c r="E42" s="164" t="s">
        <v>186</v>
      </c>
      <c r="F42" s="162" t="s">
        <v>110</v>
      </c>
      <c r="G42" s="165">
        <f>G38*3*30</f>
        <v>136800</v>
      </c>
      <c r="H42" s="166">
        <v>0</v>
      </c>
      <c r="I42" s="166">
        <f t="shared" si="3"/>
        <v>0</v>
      </c>
      <c r="J42" s="167">
        <v>1E-05</v>
      </c>
      <c r="K42" s="165">
        <f t="shared" si="4"/>
        <v>1.368</v>
      </c>
      <c r="L42" s="167">
        <v>0</v>
      </c>
      <c r="M42" s="165">
        <f t="shared" si="5"/>
        <v>0</v>
      </c>
      <c r="N42" s="168">
        <v>20</v>
      </c>
      <c r="O42" s="169">
        <v>4</v>
      </c>
      <c r="P42" s="14" t="s">
        <v>111</v>
      </c>
    </row>
    <row r="43" spans="1:16" s="14" customFormat="1" ht="13.5" customHeight="1">
      <c r="A43" s="162" t="s">
        <v>187</v>
      </c>
      <c r="B43" s="162" t="s">
        <v>106</v>
      </c>
      <c r="C43" s="162" t="s">
        <v>107</v>
      </c>
      <c r="D43" s="163" t="s">
        <v>188</v>
      </c>
      <c r="E43" s="164" t="s">
        <v>189</v>
      </c>
      <c r="F43" s="162" t="s">
        <v>110</v>
      </c>
      <c r="G43" s="165">
        <v>1178.4</v>
      </c>
      <c r="H43" s="166">
        <v>0</v>
      </c>
      <c r="I43" s="166">
        <f t="shared" si="3"/>
        <v>0</v>
      </c>
      <c r="J43" s="167">
        <v>0</v>
      </c>
      <c r="K43" s="165">
        <f t="shared" si="4"/>
        <v>0</v>
      </c>
      <c r="L43" s="167">
        <v>0</v>
      </c>
      <c r="M43" s="165">
        <f t="shared" si="5"/>
        <v>0</v>
      </c>
      <c r="N43" s="168">
        <v>20</v>
      </c>
      <c r="O43" s="169">
        <v>4</v>
      </c>
      <c r="P43" s="14" t="s">
        <v>111</v>
      </c>
    </row>
    <row r="44" spans="1:16" s="14" customFormat="1" ht="13.5" customHeight="1">
      <c r="A44" s="162" t="s">
        <v>190</v>
      </c>
      <c r="B44" s="162" t="s">
        <v>106</v>
      </c>
      <c r="C44" s="162" t="s">
        <v>107</v>
      </c>
      <c r="D44" s="163" t="s">
        <v>191</v>
      </c>
      <c r="E44" s="164" t="s">
        <v>192</v>
      </c>
      <c r="F44" s="162" t="s">
        <v>163</v>
      </c>
      <c r="G44" s="165">
        <v>3.075</v>
      </c>
      <c r="H44" s="166">
        <v>0</v>
      </c>
      <c r="I44" s="166">
        <f t="shared" si="3"/>
        <v>0</v>
      </c>
      <c r="J44" s="167">
        <v>0</v>
      </c>
      <c r="K44" s="165">
        <f t="shared" si="4"/>
        <v>0</v>
      </c>
      <c r="L44" s="167">
        <v>0</v>
      </c>
      <c r="M44" s="165">
        <f t="shared" si="5"/>
        <v>0</v>
      </c>
      <c r="N44" s="168">
        <v>20</v>
      </c>
      <c r="O44" s="169">
        <v>4</v>
      </c>
      <c r="P44" s="14" t="s">
        <v>111</v>
      </c>
    </row>
    <row r="45" spans="2:16" s="135" customFormat="1" ht="12.75" customHeight="1">
      <c r="B45" s="140" t="s">
        <v>59</v>
      </c>
      <c r="D45" s="141" t="s">
        <v>193</v>
      </c>
      <c r="E45" s="141" t="s">
        <v>194</v>
      </c>
      <c r="I45" s="142">
        <f>I46</f>
        <v>0</v>
      </c>
      <c r="K45" s="143">
        <f>K46</f>
        <v>0</v>
      </c>
      <c r="M45" s="143">
        <f>M46</f>
        <v>0</v>
      </c>
      <c r="N45" s="168"/>
      <c r="P45" s="141" t="s">
        <v>105</v>
      </c>
    </row>
    <row r="46" spans="1:16" s="14" customFormat="1" ht="13.5" customHeight="1">
      <c r="A46" s="162" t="s">
        <v>195</v>
      </c>
      <c r="B46" s="162" t="s">
        <v>106</v>
      </c>
      <c r="C46" s="162" t="s">
        <v>107</v>
      </c>
      <c r="D46" s="163" t="s">
        <v>196</v>
      </c>
      <c r="E46" s="164" t="s">
        <v>197</v>
      </c>
      <c r="F46" s="162" t="s">
        <v>163</v>
      </c>
      <c r="G46" s="165">
        <v>99.833</v>
      </c>
      <c r="H46" s="166">
        <v>0</v>
      </c>
      <c r="I46" s="166">
        <f>ROUND(G46*H46,2)</f>
        <v>0</v>
      </c>
      <c r="J46" s="167">
        <v>0</v>
      </c>
      <c r="K46" s="165">
        <f>G46*J46</f>
        <v>0</v>
      </c>
      <c r="L46" s="167">
        <v>0</v>
      </c>
      <c r="M46" s="165">
        <f>G46*L46</f>
        <v>0</v>
      </c>
      <c r="N46" s="168">
        <v>20</v>
      </c>
      <c r="O46" s="169">
        <v>4</v>
      </c>
      <c r="P46" s="14" t="s">
        <v>111</v>
      </c>
    </row>
    <row r="47" spans="2:16" s="135" customFormat="1" ht="12.75" customHeight="1">
      <c r="B47" s="136" t="s">
        <v>59</v>
      </c>
      <c r="D47" s="137" t="s">
        <v>47</v>
      </c>
      <c r="E47" s="137" t="s">
        <v>198</v>
      </c>
      <c r="I47" s="138">
        <f>I48+I53+I57+I59</f>
        <v>0</v>
      </c>
      <c r="K47" s="139">
        <f>K48+K53+K57+K59</f>
        <v>0.46147995999999997</v>
      </c>
      <c r="M47" s="139">
        <f>M48+M53+M57+M59</f>
        <v>0.49300000000000005</v>
      </c>
      <c r="N47" s="168"/>
      <c r="P47" s="137" t="s">
        <v>102</v>
      </c>
    </row>
    <row r="48" spans="2:16" s="135" customFormat="1" ht="12.75" customHeight="1">
      <c r="B48" s="140" t="s">
        <v>59</v>
      </c>
      <c r="D48" s="141" t="s">
        <v>199</v>
      </c>
      <c r="E48" s="141" t="s">
        <v>200</v>
      </c>
      <c r="I48" s="142">
        <f>SUM(I49:I52)</f>
        <v>0</v>
      </c>
      <c r="K48" s="143">
        <f>SUM(K49:K52)</f>
        <v>0.00485996</v>
      </c>
      <c r="M48" s="143">
        <f>SUM(M49:M52)</f>
        <v>0</v>
      </c>
      <c r="N48" s="168"/>
      <c r="P48" s="141" t="s">
        <v>105</v>
      </c>
    </row>
    <row r="49" spans="1:16" s="14" customFormat="1" ht="13.5" customHeight="1">
      <c r="A49" s="162" t="s">
        <v>201</v>
      </c>
      <c r="B49" s="162" t="s">
        <v>106</v>
      </c>
      <c r="C49" s="162" t="s">
        <v>107</v>
      </c>
      <c r="D49" s="163" t="s">
        <v>202</v>
      </c>
      <c r="E49" s="164" t="s">
        <v>203</v>
      </c>
      <c r="F49" s="162" t="s">
        <v>128</v>
      </c>
      <c r="G49" s="165">
        <v>68</v>
      </c>
      <c r="H49" s="166">
        <v>0</v>
      </c>
      <c r="I49" s="166">
        <f>ROUND(G49*H49,2)</f>
        <v>0</v>
      </c>
      <c r="J49" s="167">
        <v>0</v>
      </c>
      <c r="K49" s="165">
        <f>G49*J49</f>
        <v>0</v>
      </c>
      <c r="L49" s="167">
        <v>0</v>
      </c>
      <c r="M49" s="165">
        <f>G49*L49</f>
        <v>0</v>
      </c>
      <c r="N49" s="168">
        <v>20</v>
      </c>
      <c r="O49" s="169">
        <v>16</v>
      </c>
      <c r="P49" s="14" t="s">
        <v>111</v>
      </c>
    </row>
    <row r="50" spans="1:16" s="14" customFormat="1" ht="13.5" customHeight="1">
      <c r="A50" s="162" t="s">
        <v>204</v>
      </c>
      <c r="B50" s="162" t="s">
        <v>106</v>
      </c>
      <c r="C50" s="162" t="s">
        <v>107</v>
      </c>
      <c r="D50" s="163" t="s">
        <v>244</v>
      </c>
      <c r="E50" s="164" t="s">
        <v>205</v>
      </c>
      <c r="F50" s="162" t="s">
        <v>128</v>
      </c>
      <c r="G50" s="165">
        <v>20</v>
      </c>
      <c r="H50" s="166">
        <v>0</v>
      </c>
      <c r="I50" s="166">
        <f>ROUND(G50*H50,2)</f>
        <v>0</v>
      </c>
      <c r="J50" s="167">
        <v>0</v>
      </c>
      <c r="K50" s="165">
        <f>G50*J50</f>
        <v>0</v>
      </c>
      <c r="L50" s="167">
        <v>0</v>
      </c>
      <c r="M50" s="165">
        <f>G50*L50</f>
        <v>0</v>
      </c>
      <c r="N50" s="168">
        <v>20</v>
      </c>
      <c r="O50" s="169">
        <v>16</v>
      </c>
      <c r="P50" s="14" t="s">
        <v>111</v>
      </c>
    </row>
    <row r="51" spans="1:16" s="14" customFormat="1" ht="24" customHeight="1">
      <c r="A51" s="162" t="s">
        <v>206</v>
      </c>
      <c r="B51" s="162" t="s">
        <v>106</v>
      </c>
      <c r="C51" s="162" t="s">
        <v>107</v>
      </c>
      <c r="D51" s="163" t="s">
        <v>245</v>
      </c>
      <c r="E51" s="164" t="s">
        <v>207</v>
      </c>
      <c r="F51" s="162" t="s">
        <v>128</v>
      </c>
      <c r="G51" s="165">
        <v>14</v>
      </c>
      <c r="H51" s="166">
        <v>0</v>
      </c>
      <c r="I51" s="166">
        <f>ROUND(G51*H51,2)</f>
        <v>0</v>
      </c>
      <c r="J51" s="167">
        <v>0</v>
      </c>
      <c r="K51" s="165">
        <f>G51*J51</f>
        <v>0</v>
      </c>
      <c r="L51" s="167">
        <v>0</v>
      </c>
      <c r="M51" s="165">
        <f>G51*L51</f>
        <v>0</v>
      </c>
      <c r="N51" s="168">
        <v>20</v>
      </c>
      <c r="O51" s="169">
        <v>16</v>
      </c>
      <c r="P51" s="14" t="s">
        <v>111</v>
      </c>
    </row>
    <row r="52" spans="1:16" s="14" customFormat="1" ht="13.5" customHeight="1">
      <c r="A52" s="162" t="s">
        <v>208</v>
      </c>
      <c r="B52" s="162" t="s">
        <v>106</v>
      </c>
      <c r="C52" s="162" t="s">
        <v>107</v>
      </c>
      <c r="D52" s="163" t="s">
        <v>209</v>
      </c>
      <c r="E52" s="164" t="s">
        <v>210</v>
      </c>
      <c r="F52" s="162" t="s">
        <v>128</v>
      </c>
      <c r="G52" s="165">
        <v>68</v>
      </c>
      <c r="H52" s="166">
        <v>0</v>
      </c>
      <c r="I52" s="166">
        <f>ROUND(G52*H52,2)</f>
        <v>0</v>
      </c>
      <c r="J52" s="167">
        <v>7.147E-05</v>
      </c>
      <c r="K52" s="165">
        <f>G52*J52</f>
        <v>0.00485996</v>
      </c>
      <c r="L52" s="167">
        <v>0</v>
      </c>
      <c r="M52" s="165">
        <f>G52*L52</f>
        <v>0</v>
      </c>
      <c r="N52" s="168">
        <v>20</v>
      </c>
      <c r="O52" s="169">
        <v>16</v>
      </c>
      <c r="P52" s="14" t="s">
        <v>111</v>
      </c>
    </row>
    <row r="53" spans="2:16" s="135" customFormat="1" ht="12.75" customHeight="1">
      <c r="B53" s="140" t="s">
        <v>59</v>
      </c>
      <c r="D53" s="141" t="s">
        <v>211</v>
      </c>
      <c r="E53" s="141" t="s">
        <v>212</v>
      </c>
      <c r="I53" s="142">
        <f>SUM(I54:I56)</f>
        <v>0</v>
      </c>
      <c r="K53" s="143">
        <f>SUM(K54:K56)</f>
        <v>0.45661999999999997</v>
      </c>
      <c r="M53" s="143">
        <f>SUM(M54:M56)</f>
        <v>0.49300000000000005</v>
      </c>
      <c r="N53" s="168"/>
      <c r="P53" s="141" t="s">
        <v>105</v>
      </c>
    </row>
    <row r="54" spans="1:16" s="14" customFormat="1" ht="13.5" customHeight="1">
      <c r="A54" s="162" t="s">
        <v>213</v>
      </c>
      <c r="B54" s="162" t="s">
        <v>106</v>
      </c>
      <c r="C54" s="162" t="s">
        <v>107</v>
      </c>
      <c r="D54" s="163" t="s">
        <v>214</v>
      </c>
      <c r="E54" s="164" t="s">
        <v>215</v>
      </c>
      <c r="F54" s="162" t="s">
        <v>128</v>
      </c>
      <c r="G54" s="165">
        <v>17</v>
      </c>
      <c r="H54" s="166">
        <v>0</v>
      </c>
      <c r="I54" s="166">
        <f>ROUND(G54*H54,2)</f>
        <v>0</v>
      </c>
      <c r="J54" s="167">
        <v>0.02686</v>
      </c>
      <c r="K54" s="165">
        <f>G54*J54</f>
        <v>0.45661999999999997</v>
      </c>
      <c r="L54" s="167">
        <v>0</v>
      </c>
      <c r="M54" s="165">
        <f>G54*L54</f>
        <v>0</v>
      </c>
      <c r="N54" s="168">
        <v>20</v>
      </c>
      <c r="O54" s="169">
        <v>16</v>
      </c>
      <c r="P54" s="14" t="s">
        <v>111</v>
      </c>
    </row>
    <row r="55" spans="1:16" s="14" customFormat="1" ht="13.5" customHeight="1">
      <c r="A55" s="162" t="s">
        <v>216</v>
      </c>
      <c r="B55" s="162" t="s">
        <v>106</v>
      </c>
      <c r="C55" s="162" t="s">
        <v>107</v>
      </c>
      <c r="D55" s="163" t="s">
        <v>217</v>
      </c>
      <c r="E55" s="164" t="s">
        <v>218</v>
      </c>
      <c r="F55" s="162" t="s">
        <v>128</v>
      </c>
      <c r="G55" s="165">
        <v>17</v>
      </c>
      <c r="H55" s="166">
        <v>0</v>
      </c>
      <c r="I55" s="166">
        <f>ROUND(G55*H55,2)</f>
        <v>0</v>
      </c>
      <c r="J55" s="167">
        <v>0</v>
      </c>
      <c r="K55" s="165">
        <f>G55*J55</f>
        <v>0</v>
      </c>
      <c r="L55" s="167">
        <v>0.029</v>
      </c>
      <c r="M55" s="165">
        <f>G55*L55</f>
        <v>0.49300000000000005</v>
      </c>
      <c r="N55" s="168">
        <v>20</v>
      </c>
      <c r="O55" s="169">
        <v>16</v>
      </c>
      <c r="P55" s="14" t="s">
        <v>111</v>
      </c>
    </row>
    <row r="56" spans="1:16" s="14" customFormat="1" ht="13.5" customHeight="1">
      <c r="A56" s="162" t="s">
        <v>219</v>
      </c>
      <c r="B56" s="162" t="s">
        <v>106</v>
      </c>
      <c r="C56" s="162" t="s">
        <v>107</v>
      </c>
      <c r="D56" s="163" t="s">
        <v>220</v>
      </c>
      <c r="E56" s="164" t="s">
        <v>221</v>
      </c>
      <c r="F56" s="162" t="s">
        <v>163</v>
      </c>
      <c r="G56" s="165">
        <v>0.457</v>
      </c>
      <c r="H56" s="166">
        <v>0</v>
      </c>
      <c r="I56" s="166">
        <f>ROUND(G56*H56,2)</f>
        <v>0</v>
      </c>
      <c r="J56" s="167">
        <v>0</v>
      </c>
      <c r="K56" s="165">
        <f>G56*J56</f>
        <v>0</v>
      </c>
      <c r="L56" s="167">
        <v>0</v>
      </c>
      <c r="M56" s="165">
        <f>G56*L56</f>
        <v>0</v>
      </c>
      <c r="N56" s="168">
        <v>20</v>
      </c>
      <c r="O56" s="169">
        <v>16</v>
      </c>
      <c r="P56" s="14" t="s">
        <v>111</v>
      </c>
    </row>
    <row r="57" spans="2:16" s="135" customFormat="1" ht="12.75" customHeight="1">
      <c r="B57" s="140" t="s">
        <v>59</v>
      </c>
      <c r="D57" s="141" t="s">
        <v>222</v>
      </c>
      <c r="E57" s="141" t="s">
        <v>223</v>
      </c>
      <c r="I57" s="142">
        <f>I58</f>
        <v>0</v>
      </c>
      <c r="K57" s="143">
        <f>K58</f>
        <v>0</v>
      </c>
      <c r="M57" s="143">
        <f>M58</f>
        <v>0</v>
      </c>
      <c r="N57" s="168"/>
      <c r="P57" s="141" t="s">
        <v>105</v>
      </c>
    </row>
    <row r="58" spans="1:16" s="14" customFormat="1" ht="13.5" customHeight="1">
      <c r="A58" s="162" t="s">
        <v>224</v>
      </c>
      <c r="B58" s="162" t="s">
        <v>106</v>
      </c>
      <c r="C58" s="162" t="s">
        <v>107</v>
      </c>
      <c r="D58" s="163" t="s">
        <v>225</v>
      </c>
      <c r="E58" s="164" t="s">
        <v>226</v>
      </c>
      <c r="F58" s="162" t="s">
        <v>140</v>
      </c>
      <c r="G58" s="165">
        <v>2</v>
      </c>
      <c r="H58" s="166">
        <v>0</v>
      </c>
      <c r="I58" s="166">
        <f>ROUND(G58*H58,2)</f>
        <v>0</v>
      </c>
      <c r="J58" s="167">
        <v>0</v>
      </c>
      <c r="K58" s="165">
        <f>G58*J58</f>
        <v>0</v>
      </c>
      <c r="L58" s="167">
        <v>0</v>
      </c>
      <c r="M58" s="165">
        <f>G58*L58</f>
        <v>0</v>
      </c>
      <c r="N58" s="168">
        <v>20</v>
      </c>
      <c r="O58" s="169">
        <v>16</v>
      </c>
      <c r="P58" s="14" t="s">
        <v>111</v>
      </c>
    </row>
    <row r="59" spans="2:16" s="135" customFormat="1" ht="12.75" customHeight="1">
      <c r="B59" s="140" t="s">
        <v>59</v>
      </c>
      <c r="D59" s="141" t="s">
        <v>227</v>
      </c>
      <c r="E59" s="141" t="s">
        <v>228</v>
      </c>
      <c r="I59" s="142">
        <f>SUM(I60:I62)</f>
        <v>0</v>
      </c>
      <c r="K59" s="143">
        <f>SUM(K60:K62)</f>
        <v>0</v>
      </c>
      <c r="M59" s="143">
        <f>SUM(M60:M62)</f>
        <v>0</v>
      </c>
      <c r="N59" s="168"/>
      <c r="P59" s="141" t="s">
        <v>105</v>
      </c>
    </row>
    <row r="60" spans="1:16" s="14" customFormat="1" ht="13.5" customHeight="1">
      <c r="A60" s="162" t="s">
        <v>229</v>
      </c>
      <c r="B60" s="162" t="s">
        <v>106</v>
      </c>
      <c r="C60" s="162" t="s">
        <v>107</v>
      </c>
      <c r="D60" s="163" t="s">
        <v>230</v>
      </c>
      <c r="E60" s="164" t="s">
        <v>231</v>
      </c>
      <c r="F60" s="162" t="s">
        <v>140</v>
      </c>
      <c r="G60" s="165">
        <v>25</v>
      </c>
      <c r="H60" s="166">
        <v>0</v>
      </c>
      <c r="I60" s="166">
        <f>ROUND(G60*H60,2)</f>
        <v>0</v>
      </c>
      <c r="J60" s="167">
        <v>0</v>
      </c>
      <c r="K60" s="165">
        <f>G60*J60</f>
        <v>0</v>
      </c>
      <c r="L60" s="167">
        <v>0</v>
      </c>
      <c r="M60" s="165">
        <f>G60*L60</f>
        <v>0</v>
      </c>
      <c r="N60" s="168">
        <v>20</v>
      </c>
      <c r="O60" s="169">
        <v>16</v>
      </c>
      <c r="P60" s="14" t="s">
        <v>111</v>
      </c>
    </row>
    <row r="61" spans="1:16" s="14" customFormat="1" ht="13.5" customHeight="1">
      <c r="A61" s="162" t="s">
        <v>232</v>
      </c>
      <c r="B61" s="162" t="s">
        <v>106</v>
      </c>
      <c r="C61" s="162" t="s">
        <v>107</v>
      </c>
      <c r="D61" s="163" t="s">
        <v>233</v>
      </c>
      <c r="E61" s="164" t="s">
        <v>234</v>
      </c>
      <c r="F61" s="162" t="s">
        <v>235</v>
      </c>
      <c r="G61" s="165">
        <v>1</v>
      </c>
      <c r="H61" s="166">
        <v>0</v>
      </c>
      <c r="I61" s="166">
        <f>ROUND(G61*H61,2)</f>
        <v>0</v>
      </c>
      <c r="J61" s="167">
        <v>0</v>
      </c>
      <c r="K61" s="165">
        <f>G61*J61</f>
        <v>0</v>
      </c>
      <c r="L61" s="167">
        <v>0</v>
      </c>
      <c r="M61" s="165">
        <f>G61*L61</f>
        <v>0</v>
      </c>
      <c r="N61" s="168">
        <v>20</v>
      </c>
      <c r="O61" s="169">
        <v>16</v>
      </c>
      <c r="P61" s="14" t="s">
        <v>111</v>
      </c>
    </row>
    <row r="62" spans="1:16" s="14" customFormat="1" ht="13.5" customHeight="1">
      <c r="A62" s="162" t="s">
        <v>236</v>
      </c>
      <c r="B62" s="162" t="s">
        <v>106</v>
      </c>
      <c r="C62" s="162" t="s">
        <v>107</v>
      </c>
      <c r="D62" s="163" t="s">
        <v>237</v>
      </c>
      <c r="E62" s="164" t="s">
        <v>238</v>
      </c>
      <c r="F62" s="162" t="s">
        <v>140</v>
      </c>
      <c r="G62" s="165">
        <v>10</v>
      </c>
      <c r="H62" s="166">
        <v>0</v>
      </c>
      <c r="I62" s="166">
        <f>ROUND(G62*H62,2)</f>
        <v>0</v>
      </c>
      <c r="J62" s="167">
        <v>0</v>
      </c>
      <c r="K62" s="165">
        <f>G62*J62</f>
        <v>0</v>
      </c>
      <c r="L62" s="167">
        <v>0</v>
      </c>
      <c r="M62" s="165">
        <f>G62*L62</f>
        <v>0</v>
      </c>
      <c r="N62" s="168">
        <v>20</v>
      </c>
      <c r="O62" s="169">
        <v>16</v>
      </c>
      <c r="P62" s="14" t="s">
        <v>111</v>
      </c>
    </row>
    <row r="63" spans="5:13" s="144" customFormat="1" ht="12.75" customHeight="1">
      <c r="E63" s="145" t="s">
        <v>84</v>
      </c>
      <c r="I63" s="146">
        <f>I14+I47</f>
        <v>0</v>
      </c>
      <c r="K63" s="147">
        <f>K14+K47</f>
        <v>100.535938693</v>
      </c>
      <c r="M63" s="147">
        <f>M14+M47</f>
        <v>1.9720000000000002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Háněl</dc:creator>
  <cp:keywords/>
  <dc:description/>
  <cp:lastModifiedBy>Jan Háněl</cp:lastModifiedBy>
  <dcterms:created xsi:type="dcterms:W3CDTF">2012-03-27T12:37:25Z</dcterms:created>
  <dcterms:modified xsi:type="dcterms:W3CDTF">2012-04-24T11:22:00Z</dcterms:modified>
  <cp:category/>
  <cp:version/>
  <cp:contentType/>
  <cp:contentStatus/>
</cp:coreProperties>
</file>