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<sst xmlns="http://schemas.openxmlformats.org/spreadsheetml/2006/main" count="879" uniqueCount="430">
  <si>
    <t>KRYCÍ LIST ROZPOČTU</t>
  </si>
  <si>
    <t>Název stavby</t>
  </si>
  <si>
    <t>Stavební úpravy Entomolgie</t>
  </si>
  <si>
    <t>JKSO</t>
  </si>
  <si>
    <t xml:space="preserve"> </t>
  </si>
  <si>
    <t>Kód stavby</t>
  </si>
  <si>
    <t>ENTOMOLOGIE</t>
  </si>
  <si>
    <t>Název objektu</t>
  </si>
  <si>
    <t>EČO</t>
  </si>
  <si>
    <t>Kód objektu</t>
  </si>
  <si>
    <t>Název části</t>
  </si>
  <si>
    <t>Místo</t>
  </si>
  <si>
    <t>Praha 2</t>
  </si>
  <si>
    <t>Kód části</t>
  </si>
  <si>
    <t>Název podčásti</t>
  </si>
  <si>
    <t>Kód podčásti</t>
  </si>
  <si>
    <t>IČO</t>
  </si>
  <si>
    <t>DIČ</t>
  </si>
  <si>
    <t>Objednatel</t>
  </si>
  <si>
    <t>PF UK v Praze,Albertov 6</t>
  </si>
  <si>
    <t>Projektant</t>
  </si>
  <si>
    <t>Ing.arch. Petr Martínek</t>
  </si>
  <si>
    <t>Zhotovitel</t>
  </si>
  <si>
    <t>Rozpočet číslo</t>
  </si>
  <si>
    <t>Zpracoval</t>
  </si>
  <si>
    <t>Dne</t>
  </si>
  <si>
    <t>Zinková Jana</t>
  </si>
  <si>
    <t>31.05.2012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</si>
  <si>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</si>
  <si>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</si>
  <si>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</si>
  <si>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</si>
  <si>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</si>
  <si>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</si>
  <si>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</si>
  <si>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</si>
  <si>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</si>
  <si>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</si>
  <si>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</si>
  <si>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</si>
  <si>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</si>
  <si>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</si>
  <si>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</si>
  <si>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</si>
  <si>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</si>
  <si>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</si>
  <si>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</si>
  <si>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</si>
  <si>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</si>
  <si>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</si>
  <si>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</si>
  <si>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</si>
  <si>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</si>
  <si>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</si>
  <si>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</si>
  <si>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</si>
  <si>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</si>
  <si>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</si>
  <si>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</si>
  <si>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</si>
  <si>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</si>
  <si>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</si>
  <si>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</si>
  <si>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</si>
  <si>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</si>
  <si>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</si>
  <si>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</si>
  <si>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</si>
  <si>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</si>
  <si>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</si>
  <si>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</si>
  <si>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</si>
  <si>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</si>
  <si>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</si>
  <si>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</si>
  <si>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</si>
  <si>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</si>
  <si>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</si>
  <si>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</si>
  <si>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</si>
  <si>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</si>
  <si>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</si>
  <si>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</si>
  <si>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</si>
  <si>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7.6.2012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</si>
  <si>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</si>
  <si>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</si>
  <si>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</si>
  <si>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</si>
  <si>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</si>
  <si>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</si>
  <si>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</si>
  <si>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</si>
  <si>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</si>
  <si>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</si>
  <si>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</si>
  <si>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</si>
  <si>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</si>
  <si>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</si>
  <si>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</si>
  <si>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</si>
  <si>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</si>
  <si>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</si>
  <si>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</si>
  <si>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</si>
  <si>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</si>
  <si>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</si>
  <si>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</si>
  <si>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2</t>
  </si>
  <si>
    <t>Zakládání</t>
  </si>
  <si>
    <t>1</t>
  </si>
  <si>
    <t>K</t>
  </si>
  <si>
    <t>012</t>
  </si>
  <si>
    <t>273941004</t>
  </si>
  <si>
    <t>Nosné nebo spojovací svary tl do 16 mm OK základových desek kromě betonářské oceli</t>
  </si>
  <si>
    <t>m</t>
  </si>
  <si>
    <t>3</t>
  </si>
  <si>
    <t>Svislé a kompletní konstrukce</t>
  </si>
  <si>
    <t>014</t>
  </si>
  <si>
    <t>317234410</t>
  </si>
  <si>
    <t>Vyzdívka mezi nosníky z cihel pálených na MC</t>
  </si>
  <si>
    <t>m3</t>
  </si>
  <si>
    <t>317944323</t>
  </si>
  <si>
    <t>Válcované nosníky do č.12 dodatečně osazované do připravených otvorů</t>
  </si>
  <si>
    <t>t</t>
  </si>
  <si>
    <t>4</t>
  </si>
  <si>
    <t>Vodorovné konstrukce</t>
  </si>
  <si>
    <t>413232221</t>
  </si>
  <si>
    <t>Zazdívka zhlaví válcovaných nosníků v do 300 mm</t>
  </si>
  <si>
    <t>kus</t>
  </si>
  <si>
    <t>6</t>
  </si>
  <si>
    <t>Úpravy povrchů, podlahy a osazování výplní</t>
  </si>
  <si>
    <t>5</t>
  </si>
  <si>
    <t>011</t>
  </si>
  <si>
    <t>610991111</t>
  </si>
  <si>
    <t>Zakrývání vnitřních a vnějších výplní otvorů, předmětů a konstrukcí folií a páskou</t>
  </si>
  <si>
    <t>m2</t>
  </si>
  <si>
    <t>611421131</t>
  </si>
  <si>
    <t>Oprava vnitřních omítek vápenných štukových stropů rovných v rozsahu do 5 %</t>
  </si>
  <si>
    <t>7</t>
  </si>
  <si>
    <t>612403399</t>
  </si>
  <si>
    <t>Hrubá výplň rýh ve vnitřních stěnách maltou</t>
  </si>
  <si>
    <t>8</t>
  </si>
  <si>
    <t>612409991</t>
  </si>
  <si>
    <t>Začištění omítek kolem oken, dveří, podlah nebo obkladů</t>
  </si>
  <si>
    <t>9</t>
  </si>
  <si>
    <t>612421131</t>
  </si>
  <si>
    <t>Oprava vnitřních omítek štukových stěn MV v rozsahu do 5 %</t>
  </si>
  <si>
    <t>Ostatní konstrukce a práce-bourání</t>
  </si>
  <si>
    <t>10</t>
  </si>
  <si>
    <t>003</t>
  </si>
  <si>
    <t>949121112</t>
  </si>
  <si>
    <t>Lešení lehké pomocné kozové dílcové o výšce lešeňové podlahy do 1,9 m</t>
  </si>
  <si>
    <t>11</t>
  </si>
  <si>
    <t>952901111</t>
  </si>
  <si>
    <t>Vyčištění budov bytové a občanské výstavby při výšce podlaží do 4 m</t>
  </si>
  <si>
    <t>12</t>
  </si>
  <si>
    <t>953943113</t>
  </si>
  <si>
    <t>Osazování výrobků do 15 kg/kus do vysekaných kapes zdiva bez jejich dodání</t>
  </si>
  <si>
    <t>13</t>
  </si>
  <si>
    <t>M</t>
  </si>
  <si>
    <t>MAT</t>
  </si>
  <si>
    <t>553141</t>
  </si>
  <si>
    <t>Podložka pod válcované nosníky 250/250/10</t>
  </si>
  <si>
    <t>kg</t>
  </si>
  <si>
    <t>14</t>
  </si>
  <si>
    <t>013</t>
  </si>
  <si>
    <t>962032231</t>
  </si>
  <si>
    <t>Bourání zdiva z cihel pálených nebo vápenopískových na MV nebo MVC</t>
  </si>
  <si>
    <t>15</t>
  </si>
  <si>
    <t>16</t>
  </si>
  <si>
    <t>967031132</t>
  </si>
  <si>
    <t>Přisekání rovných ostění v cihelném zdivu na MV nebo MVC</t>
  </si>
  <si>
    <t>17</t>
  </si>
  <si>
    <t>968062455</t>
  </si>
  <si>
    <t>Vybourání dřevěných dveřních zárubní pl do 2 m2</t>
  </si>
  <si>
    <t>18</t>
  </si>
  <si>
    <t>968062456</t>
  </si>
  <si>
    <t>Vybourání dřevěných dveřních zárubní pl přes 2 m2</t>
  </si>
  <si>
    <t>19</t>
  </si>
  <si>
    <t>971033371</t>
  </si>
  <si>
    <t>Vybourání otvorů ve zdivu cihelném pl do 0,09 m2 na MVC nebo MV tl do 750 mm</t>
  </si>
  <si>
    <t>20</t>
  </si>
  <si>
    <t>973031336</t>
  </si>
  <si>
    <t>Vysekání kapes ve zdivu cihelném na MV nebo MVC pl do 0,16 m2 hl do 450 mm</t>
  </si>
  <si>
    <t>21</t>
  </si>
  <si>
    <t>974031155</t>
  </si>
  <si>
    <t>Vysekání rýh ve zdivu cihelném hl do 100 mm š do 200 mm</t>
  </si>
  <si>
    <t>22</t>
  </si>
  <si>
    <t>975032371</t>
  </si>
  <si>
    <t>Podchycení příček tl do 300 mm dřevěnou výztuhou v do 3 m dl podchycení přes 5 m</t>
  </si>
  <si>
    <t>23</t>
  </si>
  <si>
    <t>975038241</t>
  </si>
  <si>
    <t>Příplatek k podchycení dl do 3 m příček tl do 150 mm dřevěnou výztuhou ZKD 1 m v podchycení</t>
  </si>
  <si>
    <t>24</t>
  </si>
  <si>
    <t>976082139R</t>
  </si>
  <si>
    <t>Vybourání nefunkční jednotky VZT</t>
  </si>
  <si>
    <t>25</t>
  </si>
  <si>
    <t>978059511</t>
  </si>
  <si>
    <t>Odsekání a odebrání obkladů stěn z vnitřních obkládaček pl do 1 m2</t>
  </si>
  <si>
    <t>26</t>
  </si>
  <si>
    <t>979011111</t>
  </si>
  <si>
    <t>Svislá doprava suti a vybouraných hmot za prvé podlaží</t>
  </si>
  <si>
    <t>27</t>
  </si>
  <si>
    <t>979011121</t>
  </si>
  <si>
    <t>Svislá doprava suti a vybouraných hmot ZKD podlaží</t>
  </si>
  <si>
    <t>28</t>
  </si>
  <si>
    <t>979081111</t>
  </si>
  <si>
    <t>Odvoz suti a vybouraných hmot na skládku do 1 km</t>
  </si>
  <si>
    <t>29</t>
  </si>
  <si>
    <t>979081121</t>
  </si>
  <si>
    <t>Odvoz suti a vybouraných hmot na skládku ZKD 1 km přes 1 km</t>
  </si>
  <si>
    <t>30</t>
  </si>
  <si>
    <t>979082111</t>
  </si>
  <si>
    <t>Vnitrostaveništní vodorovná doprava suti a vybouraných hmot do 10 m</t>
  </si>
  <si>
    <t>31</t>
  </si>
  <si>
    <t>979082121</t>
  </si>
  <si>
    <t>Vnitrostaveništní vodorovná doprava suti a vybouraných hmot ZKD 5 m přes 10 m</t>
  </si>
  <si>
    <t>32</t>
  </si>
  <si>
    <t>979098231</t>
  </si>
  <si>
    <t>Poplatek za uložení stavebního směsného odpadu na skládce (skládkovné)</t>
  </si>
  <si>
    <t>99</t>
  </si>
  <si>
    <t>Přesun hmot</t>
  </si>
  <si>
    <t>33</t>
  </si>
  <si>
    <t>999281111</t>
  </si>
  <si>
    <t>Přesun hmot pro opravy a údržbu budov v do 25 m</t>
  </si>
  <si>
    <t>Práce a dodávky PSV</t>
  </si>
  <si>
    <t>721</t>
  </si>
  <si>
    <t xml:space="preserve">Zdravotechnika </t>
  </si>
  <si>
    <t>34</t>
  </si>
  <si>
    <t>PK</t>
  </si>
  <si>
    <t>721-1</t>
  </si>
  <si>
    <t>ZTI - viz samostatný rozpočet specialisty</t>
  </si>
  <si>
    <t>kpl</t>
  </si>
  <si>
    <t>762</t>
  </si>
  <si>
    <t>Konstrukce tesařské</t>
  </si>
  <si>
    <t>35</t>
  </si>
  <si>
    <t>762081150</t>
  </si>
  <si>
    <t>Hoblování hraněného řeziva ve staveništní dílně</t>
  </si>
  <si>
    <t>36</t>
  </si>
  <si>
    <t>762086111</t>
  </si>
  <si>
    <t>Montáž KDK hmotnosti prvku do 5 kg</t>
  </si>
  <si>
    <t>37</t>
  </si>
  <si>
    <t>553-1</t>
  </si>
  <si>
    <t>Kotevní botky pro zavěšení hranolů</t>
  </si>
  <si>
    <t>ks</t>
  </si>
  <si>
    <t>38</t>
  </si>
  <si>
    <t>762822110 Srovn</t>
  </si>
  <si>
    <t xml:space="preserve">Montáž stropního trámu z hraněného řeziva průřezové plochy do 144 cm2  -hranolu pro vodicí lišty </t>
  </si>
  <si>
    <t>39</t>
  </si>
  <si>
    <t>605121110</t>
  </si>
  <si>
    <t>řezivo jehličnaté hranol jakost I-II délka 2 - 3,5 m</t>
  </si>
  <si>
    <t>40</t>
  </si>
  <si>
    <t>998762103</t>
  </si>
  <si>
    <t>Přesun hmot pro kce tesařské v objektech v do 24 m</t>
  </si>
  <si>
    <t>763</t>
  </si>
  <si>
    <t>Konstrukce montované z desek, dílců a panelů</t>
  </si>
  <si>
    <t>41</t>
  </si>
  <si>
    <t>763111414</t>
  </si>
  <si>
    <t>SDK příčka tl 125 mm profil CW+UW 75 desky 2xA 12,5 TI 75 mm EI 60 Rw 53 dB</t>
  </si>
  <si>
    <t>42</t>
  </si>
  <si>
    <t>763111712</t>
  </si>
  <si>
    <t>SDK příčka kluzné napojení ke stropu</t>
  </si>
  <si>
    <t>43</t>
  </si>
  <si>
    <t>763111717</t>
  </si>
  <si>
    <t>SDK příčka základní penetrační nátěr</t>
  </si>
  <si>
    <t>44</t>
  </si>
  <si>
    <t>763111772</t>
  </si>
  <si>
    <t>Příplatek k SDK příčce za rovinnost kvality Q4</t>
  </si>
  <si>
    <t>45</t>
  </si>
  <si>
    <t>763111811</t>
  </si>
  <si>
    <t>Demontáž SDK příčky s jednoduchou ocelovou nosnou konstrukcí opláštění jednoduché</t>
  </si>
  <si>
    <t>46</t>
  </si>
  <si>
    <t>763164635</t>
  </si>
  <si>
    <t>SDK obklad kovových kcí tvaru U š do 1,2 m desky 1xDF 12,5</t>
  </si>
  <si>
    <t>47</t>
  </si>
  <si>
    <t>763181811</t>
  </si>
  <si>
    <t>Demontáž jednokřídlové kovové zárubně v do 2,75 m SDK příčka</t>
  </si>
  <si>
    <t>48</t>
  </si>
  <si>
    <t>998763303</t>
  </si>
  <si>
    <t>Přesun hmot pro sádrokartonové konstrukce v objektech v do 24 m</t>
  </si>
  <si>
    <t>766</t>
  </si>
  <si>
    <t>Konstrukce truhlářské</t>
  </si>
  <si>
    <t>49</t>
  </si>
  <si>
    <t>766411823R</t>
  </si>
  <si>
    <t>Demontáž magnetické tabule</t>
  </si>
  <si>
    <t>50</t>
  </si>
  <si>
    <t>766660171</t>
  </si>
  <si>
    <t>Montáž dveřních křídel otvíravých 1křídlových š do 0,8 m do obložkové zárubně</t>
  </si>
  <si>
    <t>51</t>
  </si>
  <si>
    <t>766-1</t>
  </si>
  <si>
    <t>Dveřní křídlo dřevěné kazetové plné vč.kování 800/1970</t>
  </si>
  <si>
    <t>52</t>
  </si>
  <si>
    <t>766660172</t>
  </si>
  <si>
    <t>Montáž dveřních křídel otvíravých 1křídlových š přes 0,8 m do obložkové zárubně</t>
  </si>
  <si>
    <t>53</t>
  </si>
  <si>
    <t>766-2</t>
  </si>
  <si>
    <t>Dveřní křídlo dřevěné kazetové plné vč.kování 900/1970</t>
  </si>
  <si>
    <t>54</t>
  </si>
  <si>
    <t>766681114</t>
  </si>
  <si>
    <t>Montáž zárubní rámových pro dveře jednokřídlové rozměru 900 mm</t>
  </si>
  <si>
    <t>55</t>
  </si>
  <si>
    <t>611822520</t>
  </si>
  <si>
    <t>zárubeň rámová dvojitá pro dveře 1křídlové 90x197 cm</t>
  </si>
  <si>
    <t>56</t>
  </si>
  <si>
    <t>766681811</t>
  </si>
  <si>
    <t>Demontáž dveřních obložkových dřevěných nebo plastových zárubní plochy do 2 m2</t>
  </si>
  <si>
    <t>57</t>
  </si>
  <si>
    <t>766682111</t>
  </si>
  <si>
    <t>Montáž zárubní obložkových pro dveře jednokřídlové tl stěny do 170 mm</t>
  </si>
  <si>
    <t>58</t>
  </si>
  <si>
    <t>611822580</t>
  </si>
  <si>
    <t>zárubeň obložková pro dveře 1křídlové 60,70,80,90x197 cm, tl. 8 - 17 cm,dub,buk</t>
  </si>
  <si>
    <t>59</t>
  </si>
  <si>
    <t>766812820</t>
  </si>
  <si>
    <t>Demontáž kuchyňských linek dřevěných nebo kovových délky do 1,5 m</t>
  </si>
  <si>
    <t>60</t>
  </si>
  <si>
    <t>766821119</t>
  </si>
  <si>
    <t xml:space="preserve">M +D interiér. zařízení - viz samostatný rozpočet </t>
  </si>
  <si>
    <t>61</t>
  </si>
  <si>
    <t>766825821</t>
  </si>
  <si>
    <t>Demontáž truhlářských vestavěných skříní dvoukřídlových</t>
  </si>
  <si>
    <t>62</t>
  </si>
  <si>
    <t>998766103</t>
  </si>
  <si>
    <t>Přesun hmot pro konstrukce truhlářské v objektech v do 24 m</t>
  </si>
  <si>
    <t>775</t>
  </si>
  <si>
    <t>Podlahy skládané (parkety, vlysy, lamely aj.)</t>
  </si>
  <si>
    <t>63</t>
  </si>
  <si>
    <t>775510955</t>
  </si>
  <si>
    <t>Doplnění podlah vlysových, tl do 22 mm, plochy do 1 m2 vč.dodání vlysů</t>
  </si>
  <si>
    <t>776</t>
  </si>
  <si>
    <t>Podlahy povlakové</t>
  </si>
  <si>
    <t>64</t>
  </si>
  <si>
    <t>776401800</t>
  </si>
  <si>
    <t>Odstranění soklíků a lišt pryžových nebo plastových</t>
  </si>
  <si>
    <t>65</t>
  </si>
  <si>
    <t>776421100</t>
  </si>
  <si>
    <t>Lepení obvodových soklíků nebo lišt z měkčených plastů</t>
  </si>
  <si>
    <t>66</t>
  </si>
  <si>
    <t>284110090</t>
  </si>
  <si>
    <t>lišta podlahová  18 x 80 mm role 50 m</t>
  </si>
  <si>
    <t>67</t>
  </si>
  <si>
    <t>776511820</t>
  </si>
  <si>
    <t>Demontáž povlakových podlah lepených s podložkou</t>
  </si>
  <si>
    <t>68</t>
  </si>
  <si>
    <t>776521100</t>
  </si>
  <si>
    <t>Lepení pásů povlakových podlah plastových</t>
  </si>
  <si>
    <t>69</t>
  </si>
  <si>
    <t>284121000</t>
  </si>
  <si>
    <t xml:space="preserve">krytina podlahová vinyl </t>
  </si>
  <si>
    <t>70</t>
  </si>
  <si>
    <t>776525115</t>
  </si>
  <si>
    <t>Spojování podlah z plastů svařování za studena</t>
  </si>
  <si>
    <t>71</t>
  </si>
  <si>
    <t>776590100</t>
  </si>
  <si>
    <t>Úprava podkladu nášlapných ploch vysátím</t>
  </si>
  <si>
    <t>72</t>
  </si>
  <si>
    <t>776590210</t>
  </si>
  <si>
    <t>Pastování a leštění podlahovin ručně</t>
  </si>
  <si>
    <t>73</t>
  </si>
  <si>
    <t>776591930</t>
  </si>
  <si>
    <t>Oprava podlah výměnou podlahového povlaku plochy do 1 m2</t>
  </si>
  <si>
    <t>74</t>
  </si>
  <si>
    <t>776591930R</t>
  </si>
  <si>
    <t>Oprava podlah výměnou podll. povlaku  do 1 m2 vč.podkladní vrstvy DTD</t>
  </si>
  <si>
    <t>75</t>
  </si>
  <si>
    <t>998776103</t>
  </si>
  <si>
    <t>Přesun hmot pro podlahy povlakové v objektech v do 24 m</t>
  </si>
  <si>
    <t>781</t>
  </si>
  <si>
    <t>Dokončovací práce - obklady keramické</t>
  </si>
  <si>
    <t>76</t>
  </si>
  <si>
    <t>781414115</t>
  </si>
  <si>
    <t>Montáž obkladaček vnitřních pórovinových pravoúhlých do 50 ks/m2 lepených flexibilním lepidlem</t>
  </si>
  <si>
    <t>77</t>
  </si>
  <si>
    <t>597612630</t>
  </si>
  <si>
    <t>dlaždice keramické  -  (barevné) 14,7 x 14,7 x 0,65 cm I. j.</t>
  </si>
  <si>
    <t>78</t>
  </si>
  <si>
    <t>781419191</t>
  </si>
  <si>
    <t>Příplatek k montáži obkladů vnitřních pórovinových za plochu do 10 m2</t>
  </si>
  <si>
    <t>79</t>
  </si>
  <si>
    <t>781419197</t>
  </si>
  <si>
    <t>Příplatek k montáži obkladů vnitřních pórovinových za spárování silikonem</t>
  </si>
  <si>
    <t>80</t>
  </si>
  <si>
    <t>781494111</t>
  </si>
  <si>
    <t>Plastové profily rohové lepené flexibilním lepidlem</t>
  </si>
  <si>
    <t>81</t>
  </si>
  <si>
    <t>781494511</t>
  </si>
  <si>
    <t>Plastové profily ukončovací lepené flexibilním lepidlem</t>
  </si>
  <si>
    <t>82</t>
  </si>
  <si>
    <t>998781103</t>
  </si>
  <si>
    <t>Přesun hmot pro obklady keramické v objektech v do 24 m</t>
  </si>
  <si>
    <t>783</t>
  </si>
  <si>
    <t>Dokončovací práce - nátěry</t>
  </si>
  <si>
    <t>83</t>
  </si>
  <si>
    <t>783721113</t>
  </si>
  <si>
    <t>Nátěry syntetické tesařských konstrukcí barva dražší lazurovacím lakem 3x lakování</t>
  </si>
  <si>
    <t>784</t>
  </si>
  <si>
    <t>Dokončovací práce - malby</t>
  </si>
  <si>
    <t>84</t>
  </si>
  <si>
    <t>784453481</t>
  </si>
  <si>
    <t>Malby směsi JUB tekuté disperzní tónované otěruvzdorné dvojnásobné s penetrací místnost v do 3,8 m</t>
  </si>
  <si>
    <t>85</t>
  </si>
  <si>
    <t>784453489Srovn</t>
  </si>
  <si>
    <t>Dtto na SDK</t>
  </si>
  <si>
    <t>786</t>
  </si>
  <si>
    <t>Dokončovací práce - čalounické úpravy</t>
  </si>
  <si>
    <t>86</t>
  </si>
  <si>
    <t>7866122001R</t>
  </si>
  <si>
    <t>Demontáž a repase stávajícího zatemnění roletami,přemístění</t>
  </si>
  <si>
    <t>87</t>
  </si>
  <si>
    <t>786612200R</t>
  </si>
  <si>
    <t>Montáž a dodávka zastiňujících rolet z textilií nebo umělých tkanin vč.vodicích zařízení</t>
  </si>
  <si>
    <t>88</t>
  </si>
  <si>
    <t>7866999R</t>
  </si>
  <si>
    <t>Systémové děllící paravány z textilních panelů (jap.stěny) vč.vodících zařízení</t>
  </si>
  <si>
    <t>787</t>
  </si>
  <si>
    <t>Dokončovací práce - zasklívání</t>
  </si>
  <si>
    <t>89</t>
  </si>
  <si>
    <t>787614314</t>
  </si>
  <si>
    <t>Zasklívání oken a dveří s podtmelením na lišty délky do 3000 mm sklem plaveným tl 4 mm</t>
  </si>
  <si>
    <t>Práce a dodávky M</t>
  </si>
  <si>
    <t>21-M</t>
  </si>
  <si>
    <t>Elektromontáže</t>
  </si>
  <si>
    <t>90</t>
  </si>
  <si>
    <t>Elektroinstalace - viz samostatný rozpoet specialisty</t>
  </si>
  <si>
    <t>29-M</t>
  </si>
  <si>
    <t>Audiovizuální zařízení</t>
  </si>
  <si>
    <t>91</t>
  </si>
  <si>
    <t>29-M1</t>
  </si>
  <si>
    <t>Demontáž a přemístění stáv.audiovizuálního zařízení (monitor,plátno,promítač)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</si>
</sst>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R44" sqref="R44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 t="s">
        <v>12</v>
      </c>
      <c r="Q9" s="31"/>
      <c r="R9" s="29"/>
      <c r="S9" s="21"/>
    </row>
    <row r="10" spans="1:19" ht="17.25" customHeight="1" hidden="1">
      <c r="A10" s="15"/>
      <c r="B10" s="16" t="s">
        <v>13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19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20</v>
      </c>
      <c r="C27" s="16"/>
      <c r="D27" s="16"/>
      <c r="E27" s="22" t="s">
        <v>21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22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23</v>
      </c>
      <c r="F30" s="16"/>
      <c r="G30" s="16" t="s">
        <v>24</v>
      </c>
      <c r="H30" s="16"/>
      <c r="I30" s="16"/>
      <c r="J30" s="16"/>
      <c r="K30" s="16"/>
      <c r="L30" s="16"/>
      <c r="M30" s="16"/>
      <c r="N30" s="16"/>
      <c r="O30" s="37" t="s">
        <v>25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 t="s">
        <v>26</v>
      </c>
      <c r="H31" s="39"/>
      <c r="I31" s="40"/>
      <c r="J31" s="16"/>
      <c r="K31" s="16"/>
      <c r="L31" s="16"/>
      <c r="M31" s="16"/>
      <c r="N31" s="16"/>
      <c r="O31" s="41" t="s">
        <v>27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28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29</v>
      </c>
      <c r="B34" s="51"/>
      <c r="C34" s="51"/>
      <c r="D34" s="52"/>
      <c r="E34" s="53" t="s">
        <v>30</v>
      </c>
      <c r="F34" s="52"/>
      <c r="G34" s="53" t="s">
        <v>31</v>
      </c>
      <c r="H34" s="51"/>
      <c r="I34" s="52"/>
      <c r="J34" s="53" t="s">
        <v>32</v>
      </c>
      <c r="K34" s="51"/>
      <c r="L34" s="53" t="s">
        <v>33</v>
      </c>
      <c r="M34" s="51"/>
      <c r="N34" s="51"/>
      <c r="O34" s="52"/>
      <c r="P34" s="53" t="s">
        <v>34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35</v>
      </c>
      <c r="F36" s="47"/>
      <c r="G36" s="47"/>
      <c r="H36" s="47"/>
      <c r="I36" s="47"/>
      <c r="J36" s="64" t="s">
        <v>36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37</v>
      </c>
      <c r="B37" s="66"/>
      <c r="C37" s="67" t="s">
        <v>38</v>
      </c>
      <c r="D37" s="68"/>
      <c r="E37" s="68"/>
      <c r="F37" s="69"/>
      <c r="G37" s="65" t="s">
        <v>39</v>
      </c>
      <c r="H37" s="70"/>
      <c r="I37" s="67" t="s">
        <v>40</v>
      </c>
      <c r="J37" s="68"/>
      <c r="K37" s="68"/>
      <c r="L37" s="65" t="s">
        <v>41</v>
      </c>
      <c r="M37" s="70"/>
      <c r="N37" s="67" t="s">
        <v>42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43</v>
      </c>
      <c r="C38" s="19"/>
      <c r="D38" s="73" t="s">
        <v>44</v>
      </c>
      <c r="E38" s="74">
        <f>SUMIF(Rozpocet!O5:O65535,8,Rozpocet!I5:I65535)</f>
        <v>0</v>
      </c>
      <c r="F38" s="75"/>
      <c r="G38" s="71">
        <v>8</v>
      </c>
      <c r="H38" s="76" t="s">
        <v>45</v>
      </c>
      <c r="I38" s="36"/>
      <c r="J38" s="77">
        <v>0</v>
      </c>
      <c r="K38" s="78"/>
      <c r="L38" s="71">
        <v>13</v>
      </c>
      <c r="M38" s="34" t="s">
        <v>46</v>
      </c>
      <c r="N38" s="39"/>
      <c r="O38" s="39"/>
      <c r="P38" s="79">
        <f>M49</f>
        <v>20</v>
      </c>
      <c r="Q38" s="80" t="s">
        <v>47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48</v>
      </c>
      <c r="E39" s="74">
        <f>SUMIF(Rozpocet!O10:O65536,4,Rozpocet!I10:I65536)</f>
        <v>0</v>
      </c>
      <c r="F39" s="75"/>
      <c r="G39" s="71">
        <v>9</v>
      </c>
      <c r="H39" s="16" t="s">
        <v>49</v>
      </c>
      <c r="I39" s="73"/>
      <c r="J39" s="77">
        <v>0</v>
      </c>
      <c r="K39" s="78"/>
      <c r="L39" s="71">
        <v>14</v>
      </c>
      <c r="M39" s="34" t="s">
        <v>50</v>
      </c>
      <c r="N39" s="39"/>
      <c r="O39" s="39"/>
      <c r="P39" s="79">
        <f>M49</f>
        <v>20</v>
      </c>
      <c r="Q39" s="80" t="s">
        <v>47</v>
      </c>
      <c r="R39" s="74">
        <v>0</v>
      </c>
      <c r="S39" s="75"/>
    </row>
    <row r="40" spans="1:19" ht="20.25" customHeight="1">
      <c r="A40" s="71">
        <v>3</v>
      </c>
      <c r="B40" s="72" t="s">
        <v>51</v>
      </c>
      <c r="C40" s="19"/>
      <c r="D40" s="73" t="s">
        <v>44</v>
      </c>
      <c r="E40" s="74">
        <f>SUMIF(Rozpocet!O11:O65536,32,Rozpocet!I11:I65536)</f>
        <v>0</v>
      </c>
      <c r="F40" s="75"/>
      <c r="G40" s="71">
        <v>10</v>
      </c>
      <c r="H40" s="76" t="s">
        <v>52</v>
      </c>
      <c r="I40" s="36"/>
      <c r="J40" s="77">
        <v>0</v>
      </c>
      <c r="K40" s="78"/>
      <c r="L40" s="71">
        <v>15</v>
      </c>
      <c r="M40" s="34" t="s">
        <v>53</v>
      </c>
      <c r="N40" s="39"/>
      <c r="O40" s="39"/>
      <c r="P40" s="79">
        <f>M49</f>
        <v>20</v>
      </c>
      <c r="Q40" s="80" t="s">
        <v>47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48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54</v>
      </c>
      <c r="N41" s="39"/>
      <c r="O41" s="39"/>
      <c r="P41" s="79">
        <f>M49</f>
        <v>20</v>
      </c>
      <c r="Q41" s="80" t="s">
        <v>47</v>
      </c>
      <c r="R41" s="74">
        <v>0</v>
      </c>
      <c r="S41" s="75"/>
    </row>
    <row r="42" spans="1:19" ht="20.25" customHeight="1">
      <c r="A42" s="71">
        <v>5</v>
      </c>
      <c r="B42" s="72" t="s">
        <v>55</v>
      </c>
      <c r="C42" s="19"/>
      <c r="D42" s="73" t="s">
        <v>44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56</v>
      </c>
      <c r="N42" s="39"/>
      <c r="O42" s="39"/>
      <c r="P42" s="79">
        <f>M49</f>
        <v>20</v>
      </c>
      <c r="Q42" s="80" t="s">
        <v>47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48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57</v>
      </c>
      <c r="N43" s="39"/>
      <c r="O43" s="39"/>
      <c r="P43" s="39"/>
      <c r="Q43" s="36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58</v>
      </c>
      <c r="C44" s="39"/>
      <c r="D44" s="36"/>
      <c r="E44" s="85">
        <f>SUM(E38:E43)</f>
        <v>0</v>
      </c>
      <c r="F44" s="49"/>
      <c r="G44" s="71">
        <v>12</v>
      </c>
      <c r="H44" s="84" t="s">
        <v>59</v>
      </c>
      <c r="I44" s="36"/>
      <c r="J44" s="86">
        <f>SUM(J38:J41)</f>
        <v>0</v>
      </c>
      <c r="K44" s="87"/>
      <c r="L44" s="71">
        <v>19</v>
      </c>
      <c r="M44" s="72" t="s">
        <v>60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61</v>
      </c>
      <c r="C45" s="91"/>
      <c r="D45" s="92"/>
      <c r="E45" s="93">
        <f>SUMIF(Rozpocet!O14:O65536,512,Rozpocet!I14:I65536)</f>
        <v>0</v>
      </c>
      <c r="F45" s="45"/>
      <c r="G45" s="89">
        <v>21</v>
      </c>
      <c r="H45" s="90" t="s">
        <v>62</v>
      </c>
      <c r="I45" s="92"/>
      <c r="J45" s="94">
        <v>0</v>
      </c>
      <c r="K45" s="95">
        <f>M49</f>
        <v>20</v>
      </c>
      <c r="L45" s="89">
        <v>22</v>
      </c>
      <c r="M45" s="90" t="s">
        <v>63</v>
      </c>
      <c r="N45" s="91"/>
      <c r="O45" s="91"/>
      <c r="P45" s="91"/>
      <c r="Q45" s="92"/>
      <c r="R45" s="93">
        <f>SUMIF(Rozpocet!O14:O65536,"&lt;4",Rozpocet!I14:I65536)+SUMIF(Rozpocet!O14:O65536,"&gt;1024",Rozpocet!I14:I65536)</f>
        <v>0</v>
      </c>
      <c r="S45" s="45"/>
    </row>
    <row r="46" spans="1:19" ht="20.25" customHeight="1">
      <c r="A46" s="96" t="s">
        <v>20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64</v>
      </c>
      <c r="M46" s="52"/>
      <c r="N46" s="67" t="s">
        <v>65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66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67</v>
      </c>
      <c r="B48" s="28"/>
      <c r="C48" s="28"/>
      <c r="D48" s="28"/>
      <c r="E48" s="28"/>
      <c r="F48" s="29"/>
      <c r="G48" s="101" t="s">
        <v>68</v>
      </c>
      <c r="H48" s="28"/>
      <c r="I48" s="28"/>
      <c r="J48" s="28"/>
      <c r="K48" s="28"/>
      <c r="L48" s="71">
        <v>24</v>
      </c>
      <c r="M48" s="102">
        <v>10</v>
      </c>
      <c r="N48" s="29" t="s">
        <v>47</v>
      </c>
      <c r="O48" s="103">
        <f>R47-O49</f>
        <v>0</v>
      </c>
      <c r="P48" s="39" t="s">
        <v>69</v>
      </c>
      <c r="Q48" s="36"/>
      <c r="R48" s="104">
        <f>ROUNDUP(O48*M48/100,1)</f>
        <v>0</v>
      </c>
      <c r="S48" s="105"/>
    </row>
    <row r="49" spans="1:19" ht="20.25" customHeight="1">
      <c r="A49" s="106" t="s">
        <v>18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20</v>
      </c>
      <c r="N49" s="36" t="s">
        <v>47</v>
      </c>
      <c r="O49" s="103">
        <f>ROUND(SUMIF(Rozpocet!N14:N65536,M49,Rozpocet!I14:I65536)+SUMIF(P38:P42,M49,R38:R42)+IF(K45=M49,J45,0),2)</f>
        <v>0</v>
      </c>
      <c r="P49" s="39" t="s">
        <v>69</v>
      </c>
      <c r="Q49" s="36"/>
      <c r="R49" s="74">
        <f>ROUNDUP(O49*M49/100,1)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70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67</v>
      </c>
      <c r="B51" s="28"/>
      <c r="C51" s="28"/>
      <c r="D51" s="28"/>
      <c r="E51" s="28"/>
      <c r="F51" s="29"/>
      <c r="G51" s="101" t="s">
        <v>68</v>
      </c>
      <c r="H51" s="28"/>
      <c r="I51" s="28"/>
      <c r="J51" s="28"/>
      <c r="K51" s="28"/>
      <c r="L51" s="65" t="s">
        <v>71</v>
      </c>
      <c r="M51" s="52"/>
      <c r="N51" s="67" t="s">
        <v>72</v>
      </c>
      <c r="O51" s="51"/>
      <c r="P51" s="51"/>
      <c r="Q51" s="51"/>
      <c r="R51" s="113"/>
      <c r="S51" s="54"/>
    </row>
    <row r="52" spans="1:19" ht="20.25" customHeight="1">
      <c r="A52" s="106" t="s">
        <v>22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73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74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67</v>
      </c>
      <c r="B54" s="44"/>
      <c r="C54" s="44"/>
      <c r="D54" s="44"/>
      <c r="E54" s="44"/>
      <c r="F54" s="115"/>
      <c r="G54" s="116" t="s">
        <v>68</v>
      </c>
      <c r="H54" s="44"/>
      <c r="I54" s="44"/>
      <c r="J54" s="44"/>
      <c r="K54" s="44"/>
      <c r="L54" s="89">
        <v>29</v>
      </c>
      <c r="M54" s="90" t="s">
        <v>75</v>
      </c>
      <c r="N54" s="91"/>
      <c r="O54" s="91"/>
      <c r="P54" s="91"/>
      <c r="Q54" s="92"/>
      <c r="R54" s="58">
        <v>0</v>
      </c>
      <c r="S54" s="117"/>
    </row>
  </sheetData>
  <sheetProtection/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76</v>
      </c>
      <c r="B1" s="119"/>
      <c r="C1" s="119"/>
      <c r="D1" s="119"/>
      <c r="E1" s="119"/>
    </row>
    <row r="2" spans="1:5" ht="12" customHeight="1">
      <c r="A2" s="120" t="s">
        <v>77</v>
      </c>
      <c r="B2" s="121" t="str">
        <f>'Krycí list'!E5</f>
        <v>Stavební úpravy Entomolgie</v>
      </c>
      <c r="C2" s="122"/>
      <c r="D2" s="122"/>
      <c r="E2" s="122"/>
    </row>
    <row r="3" spans="1:5" ht="12" customHeight="1">
      <c r="A3" s="120" t="s">
        <v>78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79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80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81</v>
      </c>
      <c r="B7" s="121" t="str">
        <f>'Krycí list'!E26</f>
        <v>PF UK v Praze,Albertov 6</v>
      </c>
      <c r="C7" s="123"/>
      <c r="D7" s="121"/>
      <c r="E7" s="124"/>
    </row>
    <row r="8" spans="1:5" ht="12" customHeight="1">
      <c r="A8" s="121" t="s">
        <v>82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83</v>
      </c>
      <c r="B9" s="121" t="s">
        <v>84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85</v>
      </c>
      <c r="B11" s="126" t="s">
        <v>86</v>
      </c>
      <c r="C11" s="127" t="s">
        <v>87</v>
      </c>
      <c r="D11" s="128" t="s">
        <v>88</v>
      </c>
      <c r="E11" s="127" t="s">
        <v>89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33.34490486</v>
      </c>
      <c r="E14" s="140">
        <f>Rozpocet!M14</f>
        <v>7.9076900000000006</v>
      </c>
    </row>
    <row r="15" spans="1:5" s="136" customFormat="1" ht="12.75" customHeight="1">
      <c r="A15" s="141" t="str">
        <f>Rozpocet!D15</f>
        <v>2</v>
      </c>
      <c r="B15" s="142" t="str">
        <f>Rozpocet!E15</f>
        <v>Zakládání</v>
      </c>
      <c r="C15" s="143">
        <f>Rozpocet!I15</f>
        <v>0</v>
      </c>
      <c r="D15" s="144">
        <f>Rozpocet!K15</f>
        <v>0.002028</v>
      </c>
      <c r="E15" s="144">
        <f>Rozpocet!M15</f>
        <v>0</v>
      </c>
    </row>
    <row r="16" spans="1:5" s="136" customFormat="1" ht="12.75" customHeight="1">
      <c r="A16" s="141" t="str">
        <f>Rozpocet!D17</f>
        <v>3</v>
      </c>
      <c r="B16" s="142" t="str">
        <f>Rozpocet!E17</f>
        <v>Svislé a kompletní konstrukce</v>
      </c>
      <c r="C16" s="143">
        <f>Rozpocet!I17</f>
        <v>0</v>
      </c>
      <c r="D16" s="144">
        <f>Rozpocet!K17</f>
        <v>0.83631088</v>
      </c>
      <c r="E16" s="144">
        <f>Rozpocet!M17</f>
        <v>0</v>
      </c>
    </row>
    <row r="17" spans="1:5" s="136" customFormat="1" ht="12.75" customHeight="1">
      <c r="A17" s="141" t="str">
        <f>Rozpocet!D20</f>
        <v>4</v>
      </c>
      <c r="B17" s="142" t="str">
        <f>Rozpocet!E20</f>
        <v>Vodorovné konstrukce</v>
      </c>
      <c r="C17" s="143">
        <f>Rozpocet!I20</f>
        <v>0</v>
      </c>
      <c r="D17" s="144">
        <f>Rozpocet!K20</f>
        <v>0.75912</v>
      </c>
      <c r="E17" s="144">
        <f>Rozpocet!M20</f>
        <v>0</v>
      </c>
    </row>
    <row r="18" spans="1:5" s="136" customFormat="1" ht="12.75" customHeight="1">
      <c r="A18" s="141" t="str">
        <f>Rozpocet!D22</f>
        <v>6</v>
      </c>
      <c r="B18" s="142" t="str">
        <f>Rozpocet!E22</f>
        <v>Úpravy povrchů, podlahy a osazování výplní</v>
      </c>
      <c r="C18" s="143">
        <f>Rozpocet!I22</f>
        <v>0</v>
      </c>
      <c r="D18" s="144">
        <f>Rozpocet!K22</f>
        <v>2.32978472</v>
      </c>
      <c r="E18" s="144">
        <f>Rozpocet!M22</f>
        <v>0</v>
      </c>
    </row>
    <row r="19" spans="1:5" s="136" customFormat="1" ht="12.75" customHeight="1">
      <c r="A19" s="141" t="str">
        <f>Rozpocet!D28</f>
        <v>9</v>
      </c>
      <c r="B19" s="142" t="str">
        <f>Rozpocet!E28</f>
        <v>Ostatní konstrukce a práce-bourání</v>
      </c>
      <c r="C19" s="143">
        <f>Rozpocet!I28</f>
        <v>0</v>
      </c>
      <c r="D19" s="144">
        <f>Rozpocet!K28</f>
        <v>29.417661260000003</v>
      </c>
      <c r="E19" s="144">
        <f>Rozpocet!M28</f>
        <v>7.9076900000000006</v>
      </c>
    </row>
    <row r="20" spans="1:5" s="136" customFormat="1" ht="12.75" customHeight="1">
      <c r="A20" s="145" t="str">
        <f>Rozpocet!D52</f>
        <v>99</v>
      </c>
      <c r="B20" s="146" t="str">
        <f>Rozpocet!E52</f>
        <v>Přesun hmot</v>
      </c>
      <c r="C20" s="147">
        <f>Rozpocet!I52</f>
        <v>0</v>
      </c>
      <c r="D20" s="148">
        <f>Rozpocet!K52</f>
        <v>0</v>
      </c>
      <c r="E20" s="148">
        <f>Rozpocet!M52</f>
        <v>0</v>
      </c>
    </row>
    <row r="21" spans="1:5" s="136" customFormat="1" ht="12.75" customHeight="1">
      <c r="A21" s="137" t="str">
        <f>Rozpocet!D54</f>
        <v>PSV</v>
      </c>
      <c r="B21" s="138" t="str">
        <f>Rozpocet!E54</f>
        <v>Práce a dodávky PSV</v>
      </c>
      <c r="C21" s="139">
        <f>Rozpocet!I54</f>
        <v>0</v>
      </c>
      <c r="D21" s="140">
        <f>Rozpocet!K54</f>
        <v>4.24957221</v>
      </c>
      <c r="E21" s="140">
        <f>Rozpocet!M54</f>
        <v>1.2536550000000002</v>
      </c>
    </row>
    <row r="22" spans="1:5" s="136" customFormat="1" ht="12.75" customHeight="1">
      <c r="A22" s="141" t="str">
        <f>Rozpocet!D55</f>
        <v>721</v>
      </c>
      <c r="B22" s="142" t="str">
        <f>Rozpocet!E55</f>
        <v>Zdravotechnika </v>
      </c>
      <c r="C22" s="143">
        <f>Rozpocet!I55</f>
        <v>0</v>
      </c>
      <c r="D22" s="144">
        <f>Rozpocet!K55</f>
        <v>0</v>
      </c>
      <c r="E22" s="144">
        <f>Rozpocet!M55</f>
        <v>0</v>
      </c>
    </row>
    <row r="23" spans="1:5" s="136" customFormat="1" ht="12.75" customHeight="1">
      <c r="A23" s="141" t="str">
        <f>Rozpocet!D57</f>
        <v>762</v>
      </c>
      <c r="B23" s="142" t="str">
        <f>Rozpocet!E57</f>
        <v>Konstrukce tesařské</v>
      </c>
      <c r="C23" s="143">
        <f>Rozpocet!I57</f>
        <v>0</v>
      </c>
      <c r="D23" s="144">
        <f>Rozpocet!K57</f>
        <v>0.08216659999999999</v>
      </c>
      <c r="E23" s="144">
        <f>Rozpocet!M57</f>
        <v>0</v>
      </c>
    </row>
    <row r="24" spans="1:5" s="136" customFormat="1" ht="12.75" customHeight="1">
      <c r="A24" s="141" t="str">
        <f>Rozpocet!D64</f>
        <v>763</v>
      </c>
      <c r="B24" s="142" t="str">
        <f>Rozpocet!E64</f>
        <v>Konstrukce montované z desek, dílců a panelů</v>
      </c>
      <c r="C24" s="143">
        <f>Rozpocet!I64</f>
        <v>0</v>
      </c>
      <c r="D24" s="144">
        <f>Rozpocet!K64</f>
        <v>3.425987</v>
      </c>
      <c r="E24" s="144">
        <f>Rozpocet!M64</f>
        <v>0.7134950000000001</v>
      </c>
    </row>
    <row r="25" spans="1:5" s="136" customFormat="1" ht="12.75" customHeight="1">
      <c r="A25" s="141" t="str">
        <f>Rozpocet!D73</f>
        <v>766</v>
      </c>
      <c r="B25" s="142" t="str">
        <f>Rozpocet!E73</f>
        <v>Konstrukce truhlářské</v>
      </c>
      <c r="C25" s="143">
        <f>Rozpocet!I73</f>
        <v>0</v>
      </c>
      <c r="D25" s="144">
        <f>Rozpocet!K73</f>
        <v>0.04483</v>
      </c>
      <c r="E25" s="144">
        <f>Rozpocet!M73</f>
        <v>0.39790000000000003</v>
      </c>
    </row>
    <row r="26" spans="1:5" s="136" customFormat="1" ht="12.75" customHeight="1">
      <c r="A26" s="141" t="str">
        <f>Rozpocet!D88</f>
        <v>775</v>
      </c>
      <c r="B26" s="142" t="str">
        <f>Rozpocet!E88</f>
        <v>Podlahy skládané (parkety, vlysy, lamely aj.)</v>
      </c>
      <c r="C26" s="143">
        <f>Rozpocet!I88</f>
        <v>0</v>
      </c>
      <c r="D26" s="144">
        <f>Rozpocet!K88</f>
        <v>0.00014</v>
      </c>
      <c r="E26" s="144">
        <f>Rozpocet!M88</f>
        <v>0</v>
      </c>
    </row>
    <row r="27" spans="1:5" s="136" customFormat="1" ht="12.75" customHeight="1">
      <c r="A27" s="141" t="str">
        <f>Rozpocet!D90</f>
        <v>776</v>
      </c>
      <c r="B27" s="142" t="str">
        <f>Rozpocet!E90</f>
        <v>Podlahy povlakové</v>
      </c>
      <c r="C27" s="143">
        <f>Rozpocet!I90</f>
        <v>0</v>
      </c>
      <c r="D27" s="144">
        <f>Rozpocet!K90</f>
        <v>0.3948129999999999</v>
      </c>
      <c r="E27" s="144">
        <f>Rozpocet!M90</f>
        <v>0.14226</v>
      </c>
    </row>
    <row r="28" spans="1:5" s="136" customFormat="1" ht="12.75" customHeight="1">
      <c r="A28" s="141" t="str">
        <f>Rozpocet!D103</f>
        <v>781</v>
      </c>
      <c r="B28" s="142" t="str">
        <f>Rozpocet!E103</f>
        <v>Dokončovací práce - obklady keramické</v>
      </c>
      <c r="C28" s="143">
        <f>Rozpocet!I103</f>
        <v>0</v>
      </c>
      <c r="D28" s="144">
        <f>Rozpocet!K103</f>
        <v>0.0675694</v>
      </c>
      <c r="E28" s="144">
        <f>Rozpocet!M103</f>
        <v>0</v>
      </c>
    </row>
    <row r="29" spans="1:5" s="136" customFormat="1" ht="12.75" customHeight="1">
      <c r="A29" s="141" t="str">
        <f>Rozpocet!D111</f>
        <v>783</v>
      </c>
      <c r="B29" s="142" t="str">
        <f>Rozpocet!E111</f>
        <v>Dokončovací práce - nátěry</v>
      </c>
      <c r="C29" s="143">
        <f>Rozpocet!I111</f>
        <v>0</v>
      </c>
      <c r="D29" s="144">
        <f>Rozpocet!K111</f>
        <v>2.596E-05</v>
      </c>
      <c r="E29" s="144">
        <f>Rozpocet!M111</f>
        <v>0</v>
      </c>
    </row>
    <row r="30" spans="1:5" s="136" customFormat="1" ht="12.75" customHeight="1">
      <c r="A30" s="141" t="str">
        <f>Rozpocet!D113</f>
        <v>784</v>
      </c>
      <c r="B30" s="142" t="str">
        <f>Rozpocet!E113</f>
        <v>Dokončovací práce - malby</v>
      </c>
      <c r="C30" s="143">
        <f>Rozpocet!I113</f>
        <v>0</v>
      </c>
      <c r="D30" s="144">
        <f>Rozpocet!K113</f>
        <v>0.22603425000000002</v>
      </c>
      <c r="E30" s="144">
        <f>Rozpocet!M113</f>
        <v>0</v>
      </c>
    </row>
    <row r="31" spans="1:5" s="136" customFormat="1" ht="12.75" customHeight="1">
      <c r="A31" s="141" t="str">
        <f>Rozpocet!D116</f>
        <v>786</v>
      </c>
      <c r="B31" s="142" t="str">
        <f>Rozpocet!E116</f>
        <v>Dokončovací práce - čalounické úpravy</v>
      </c>
      <c r="C31" s="143">
        <f>Rozpocet!I116</f>
        <v>0</v>
      </c>
      <c r="D31" s="144">
        <f>Rozpocet!K116</f>
        <v>0.00098</v>
      </c>
      <c r="E31" s="144">
        <f>Rozpocet!M116</f>
        <v>0</v>
      </c>
    </row>
    <row r="32" spans="1:5" s="136" customFormat="1" ht="12.75" customHeight="1">
      <c r="A32" s="141" t="str">
        <f>Rozpocet!D120</f>
        <v>787</v>
      </c>
      <c r="B32" s="142" t="str">
        <f>Rozpocet!E120</f>
        <v>Dokončovací práce - zasklívání</v>
      </c>
      <c r="C32" s="143">
        <f>Rozpocet!I120</f>
        <v>0</v>
      </c>
      <c r="D32" s="144">
        <f>Rozpocet!K120</f>
        <v>0.007025999999999999</v>
      </c>
      <c r="E32" s="144">
        <f>Rozpocet!M120</f>
        <v>0</v>
      </c>
    </row>
    <row r="33" spans="1:5" s="136" customFormat="1" ht="12.75" customHeight="1">
      <c r="A33" s="137" t="str">
        <f>Rozpocet!D122</f>
        <v>M</v>
      </c>
      <c r="B33" s="138" t="str">
        <f>Rozpocet!E122</f>
        <v>Práce a dodávky M</v>
      </c>
      <c r="C33" s="139">
        <f>Rozpocet!I122</f>
        <v>0</v>
      </c>
      <c r="D33" s="140">
        <f>Rozpocet!K122</f>
        <v>0</v>
      </c>
      <c r="E33" s="140">
        <f>Rozpocet!M122</f>
        <v>0</v>
      </c>
    </row>
    <row r="34" spans="1:5" s="136" customFormat="1" ht="12.75" customHeight="1">
      <c r="A34" s="141" t="str">
        <f>Rozpocet!D123</f>
        <v>21-M</v>
      </c>
      <c r="B34" s="142" t="str">
        <f>Rozpocet!E123</f>
        <v>Elektromontáže</v>
      </c>
      <c r="C34" s="143">
        <f>Rozpocet!I123</f>
        <v>0</v>
      </c>
      <c r="D34" s="144">
        <f>Rozpocet!K123</f>
        <v>0</v>
      </c>
      <c r="E34" s="144">
        <f>Rozpocet!M123</f>
        <v>0</v>
      </c>
    </row>
    <row r="35" spans="1:5" s="136" customFormat="1" ht="12.75" customHeight="1">
      <c r="A35" s="141" t="str">
        <f>Rozpocet!D125</f>
        <v>29-M</v>
      </c>
      <c r="B35" s="142" t="str">
        <f>Rozpocet!E125</f>
        <v>Audiovizuální zařízení</v>
      </c>
      <c r="C35" s="143">
        <f>Rozpocet!I125</f>
        <v>0</v>
      </c>
      <c r="D35" s="144">
        <f>Rozpocet!K125</f>
        <v>0</v>
      </c>
      <c r="E35" s="144">
        <f>Rozpocet!M125</f>
        <v>0</v>
      </c>
    </row>
    <row r="36" spans="2:5" s="149" customFormat="1" ht="12.75" customHeight="1">
      <c r="B36" s="150" t="s">
        <v>90</v>
      </c>
      <c r="C36" s="151">
        <f>Rozpocet!I127</f>
        <v>0</v>
      </c>
      <c r="D36" s="152">
        <f>Rozpocet!K127</f>
        <v>37.594477069999996</v>
      </c>
      <c r="E36" s="152">
        <f>Rozpocet!M127</f>
        <v>9.161345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PageLayoutView="0" workbookViewId="0" topLeftCell="A1">
      <pane ySplit="13" topLeftCell="A56" activePane="bottomLeft" state="frozen"/>
      <selection pane="topLeft" activeCell="A1" sqref="A1"/>
      <selection pane="bottomLeft" activeCell="H127" sqref="H127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77</v>
      </c>
      <c r="B2" s="121"/>
      <c r="C2" s="121" t="str">
        <f>'Krycí list'!E5</f>
        <v>Stavební úpravy Entomolgie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78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79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92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81</v>
      </c>
      <c r="B7" s="121"/>
      <c r="C7" s="121" t="str">
        <f>'Krycí list'!E26</f>
        <v>PF UK v Praze,Albertov 6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82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83</v>
      </c>
      <c r="B9" s="121"/>
      <c r="C9" s="121" t="s">
        <v>84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93</v>
      </c>
      <c r="B11" s="126" t="s">
        <v>94</v>
      </c>
      <c r="C11" s="126" t="s">
        <v>95</v>
      </c>
      <c r="D11" s="126" t="s">
        <v>96</v>
      </c>
      <c r="E11" s="126" t="s">
        <v>86</v>
      </c>
      <c r="F11" s="126" t="s">
        <v>97</v>
      </c>
      <c r="G11" s="126" t="s">
        <v>98</v>
      </c>
      <c r="H11" s="126" t="s">
        <v>99</v>
      </c>
      <c r="I11" s="126" t="s">
        <v>87</v>
      </c>
      <c r="J11" s="126" t="s">
        <v>100</v>
      </c>
      <c r="K11" s="126" t="s">
        <v>88</v>
      </c>
      <c r="L11" s="126" t="s">
        <v>101</v>
      </c>
      <c r="M11" s="126" t="s">
        <v>102</v>
      </c>
      <c r="N11" s="127" t="s">
        <v>103</v>
      </c>
      <c r="O11" s="155" t="s">
        <v>104</v>
      </c>
      <c r="P11" s="156" t="s">
        <v>105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64</v>
      </c>
      <c r="C14" s="160"/>
      <c r="D14" s="160" t="s">
        <v>43</v>
      </c>
      <c r="E14" s="160" t="s">
        <v>106</v>
      </c>
      <c r="F14" s="160"/>
      <c r="G14" s="160"/>
      <c r="H14" s="160"/>
      <c r="I14" s="162">
        <f>I15+I17+I20+I22+I28</f>
        <v>0</v>
      </c>
      <c r="J14" s="160"/>
      <c r="K14" s="163">
        <f>K15+K17+K20+K22+K28</f>
        <v>33.34490486</v>
      </c>
      <c r="L14" s="160"/>
      <c r="M14" s="163">
        <f>M15+M17+M20+M22+M28</f>
        <v>7.9076900000000006</v>
      </c>
      <c r="N14" s="160"/>
      <c r="P14" s="138" t="s">
        <v>107</v>
      </c>
    </row>
    <row r="15" spans="2:16" s="136" customFormat="1" ht="12.75" customHeight="1">
      <c r="B15" s="141" t="s">
        <v>64</v>
      </c>
      <c r="D15" s="142" t="s">
        <v>108</v>
      </c>
      <c r="E15" s="142" t="s">
        <v>109</v>
      </c>
      <c r="I15" s="143">
        <f>I16</f>
        <v>0</v>
      </c>
      <c r="K15" s="144">
        <f>K16</f>
        <v>0.002028</v>
      </c>
      <c r="M15" s="144">
        <f>M16</f>
        <v>0</v>
      </c>
      <c r="P15" s="142" t="s">
        <v>110</v>
      </c>
    </row>
    <row r="16" spans="1:16" s="16" customFormat="1" ht="24" customHeight="1">
      <c r="A16" s="164" t="s">
        <v>110</v>
      </c>
      <c r="B16" s="164" t="s">
        <v>111</v>
      </c>
      <c r="C16" s="164" t="s">
        <v>112</v>
      </c>
      <c r="D16" s="16" t="s">
        <v>113</v>
      </c>
      <c r="E16" s="165" t="s">
        <v>114</v>
      </c>
      <c r="F16" s="164" t="s">
        <v>115</v>
      </c>
      <c r="G16" s="166">
        <v>1.04</v>
      </c>
      <c r="H16" s="167">
        <v>0</v>
      </c>
      <c r="I16" s="167">
        <f>ROUND(G16*H16,2)</f>
        <v>0</v>
      </c>
      <c r="J16" s="168">
        <v>0.00195</v>
      </c>
      <c r="K16" s="166">
        <f>G16*J16</f>
        <v>0.002028</v>
      </c>
      <c r="L16" s="168">
        <v>0</v>
      </c>
      <c r="M16" s="166">
        <f>G16*L16</f>
        <v>0</v>
      </c>
      <c r="N16" s="169">
        <v>20</v>
      </c>
      <c r="O16" s="170">
        <v>4</v>
      </c>
      <c r="P16" s="16" t="s">
        <v>108</v>
      </c>
    </row>
    <row r="17" spans="2:16" s="136" customFormat="1" ht="12.75" customHeight="1">
      <c r="B17" s="141" t="s">
        <v>64</v>
      </c>
      <c r="D17" s="142" t="s">
        <v>116</v>
      </c>
      <c r="E17" s="142" t="s">
        <v>117</v>
      </c>
      <c r="I17" s="143">
        <f>SUM(I18:I19)</f>
        <v>0</v>
      </c>
      <c r="K17" s="144">
        <f>SUM(K18:K19)</f>
        <v>0.83631088</v>
      </c>
      <c r="M17" s="144">
        <f>SUM(M18:M19)</f>
        <v>0</v>
      </c>
      <c r="P17" s="142" t="s">
        <v>110</v>
      </c>
    </row>
    <row r="18" spans="1:16" s="16" customFormat="1" ht="13.5" customHeight="1">
      <c r="A18" s="164" t="s">
        <v>108</v>
      </c>
      <c r="B18" s="164" t="s">
        <v>111</v>
      </c>
      <c r="C18" s="164" t="s">
        <v>118</v>
      </c>
      <c r="D18" s="16" t="s">
        <v>119</v>
      </c>
      <c r="E18" s="165" t="s">
        <v>120</v>
      </c>
      <c r="F18" s="164" t="s">
        <v>121</v>
      </c>
      <c r="G18" s="166">
        <v>0.154</v>
      </c>
      <c r="H18" s="167">
        <v>0</v>
      </c>
      <c r="I18" s="167">
        <f>ROUND(G18*H18,2)</f>
        <v>0</v>
      </c>
      <c r="J18" s="168">
        <v>1.99072</v>
      </c>
      <c r="K18" s="166">
        <f>G18*J18</f>
        <v>0.30657088</v>
      </c>
      <c r="L18" s="168">
        <v>0</v>
      </c>
      <c r="M18" s="166">
        <f>G18*L18</f>
        <v>0</v>
      </c>
      <c r="N18" s="169">
        <v>20</v>
      </c>
      <c r="O18" s="170">
        <v>4</v>
      </c>
      <c r="P18" s="16" t="s">
        <v>108</v>
      </c>
    </row>
    <row r="19" spans="1:16" s="16" customFormat="1" ht="13.5" customHeight="1">
      <c r="A19" s="164" t="s">
        <v>116</v>
      </c>
      <c r="B19" s="164" t="s">
        <v>111</v>
      </c>
      <c r="C19" s="164" t="s">
        <v>118</v>
      </c>
      <c r="D19" s="16" t="s">
        <v>122</v>
      </c>
      <c r="E19" s="165" t="s">
        <v>123</v>
      </c>
      <c r="F19" s="164" t="s">
        <v>124</v>
      </c>
      <c r="G19" s="166">
        <v>0.486</v>
      </c>
      <c r="H19" s="167">
        <v>0</v>
      </c>
      <c r="I19" s="167">
        <f>ROUND(G19*H19,2)</f>
        <v>0</v>
      </c>
      <c r="J19" s="168">
        <v>1.09</v>
      </c>
      <c r="K19" s="166">
        <f>G19*J19</f>
        <v>0.52974</v>
      </c>
      <c r="L19" s="168">
        <v>0</v>
      </c>
      <c r="M19" s="166">
        <f>G19*L19</f>
        <v>0</v>
      </c>
      <c r="N19" s="169">
        <v>20</v>
      </c>
      <c r="O19" s="170">
        <v>4</v>
      </c>
      <c r="P19" s="16" t="s">
        <v>108</v>
      </c>
    </row>
    <row r="20" spans="2:16" s="136" customFormat="1" ht="12.75" customHeight="1">
      <c r="B20" s="141" t="s">
        <v>64</v>
      </c>
      <c r="D20" s="142" t="s">
        <v>125</v>
      </c>
      <c r="E20" s="142" t="s">
        <v>126</v>
      </c>
      <c r="I20" s="143">
        <f>I21</f>
        <v>0</v>
      </c>
      <c r="K20" s="144">
        <f>K21</f>
        <v>0.75912</v>
      </c>
      <c r="M20" s="144">
        <f>M21</f>
        <v>0</v>
      </c>
      <c r="P20" s="142" t="s">
        <v>110</v>
      </c>
    </row>
    <row r="21" spans="1:16" s="16" customFormat="1" ht="13.5" customHeight="1">
      <c r="A21" s="164" t="s">
        <v>125</v>
      </c>
      <c r="B21" s="164" t="s">
        <v>111</v>
      </c>
      <c r="C21" s="164" t="s">
        <v>118</v>
      </c>
      <c r="D21" s="16" t="s">
        <v>127</v>
      </c>
      <c r="E21" s="165" t="s">
        <v>128</v>
      </c>
      <c r="F21" s="164" t="s">
        <v>129</v>
      </c>
      <c r="G21" s="166">
        <v>12</v>
      </c>
      <c r="H21" s="167">
        <v>0</v>
      </c>
      <c r="I21" s="167">
        <f>ROUND(G21*H21,2)</f>
        <v>0</v>
      </c>
      <c r="J21" s="168">
        <v>0.06326</v>
      </c>
      <c r="K21" s="166">
        <f>G21*J21</f>
        <v>0.75912</v>
      </c>
      <c r="L21" s="168">
        <v>0</v>
      </c>
      <c r="M21" s="166">
        <f>G21*L21</f>
        <v>0</v>
      </c>
      <c r="N21" s="169">
        <v>20</v>
      </c>
      <c r="O21" s="170">
        <v>4</v>
      </c>
      <c r="P21" s="16" t="s">
        <v>108</v>
      </c>
    </row>
    <row r="22" spans="2:16" s="136" customFormat="1" ht="12.75" customHeight="1">
      <c r="B22" s="141" t="s">
        <v>64</v>
      </c>
      <c r="D22" s="142" t="s">
        <v>130</v>
      </c>
      <c r="E22" s="142" t="s">
        <v>131</v>
      </c>
      <c r="I22" s="143">
        <f>SUM(I23:I27)</f>
        <v>0</v>
      </c>
      <c r="K22" s="144">
        <f>SUM(K23:K27)</f>
        <v>2.32978472</v>
      </c>
      <c r="M22" s="144">
        <f>SUM(M23:M27)</f>
        <v>0</v>
      </c>
      <c r="P22" s="142" t="s">
        <v>110</v>
      </c>
    </row>
    <row r="23" spans="1:16" s="16" customFormat="1" ht="24" customHeight="1">
      <c r="A23" s="164" t="s">
        <v>132</v>
      </c>
      <c r="B23" s="164" t="s">
        <v>111</v>
      </c>
      <c r="C23" s="164" t="s">
        <v>133</v>
      </c>
      <c r="D23" s="16" t="s">
        <v>134</v>
      </c>
      <c r="E23" s="165" t="s">
        <v>135</v>
      </c>
      <c r="F23" s="164" t="s">
        <v>136</v>
      </c>
      <c r="G23" s="166">
        <v>27.678</v>
      </c>
      <c r="H23" s="167">
        <v>0</v>
      </c>
      <c r="I23" s="167">
        <f>ROUND(G23*H23,2)</f>
        <v>0</v>
      </c>
      <c r="J23" s="168">
        <v>9E-05</v>
      </c>
      <c r="K23" s="166">
        <f>G23*J23</f>
        <v>0.00249102</v>
      </c>
      <c r="L23" s="168">
        <v>0</v>
      </c>
      <c r="M23" s="166">
        <f>G23*L23</f>
        <v>0</v>
      </c>
      <c r="N23" s="169">
        <v>20</v>
      </c>
      <c r="O23" s="170">
        <v>4</v>
      </c>
      <c r="P23" s="16" t="s">
        <v>108</v>
      </c>
    </row>
    <row r="24" spans="1:16" s="16" customFormat="1" ht="24" customHeight="1">
      <c r="A24" s="164" t="s">
        <v>130</v>
      </c>
      <c r="B24" s="164" t="s">
        <v>111</v>
      </c>
      <c r="C24" s="164" t="s">
        <v>118</v>
      </c>
      <c r="D24" s="16" t="s">
        <v>137</v>
      </c>
      <c r="E24" s="165" t="s">
        <v>138</v>
      </c>
      <c r="F24" s="164" t="s">
        <v>136</v>
      </c>
      <c r="G24" s="166">
        <v>130.86</v>
      </c>
      <c r="H24" s="167">
        <v>0</v>
      </c>
      <c r="I24" s="167">
        <f>ROUND(G24*H24,2)</f>
        <v>0</v>
      </c>
      <c r="J24" s="168">
        <v>0.00392</v>
      </c>
      <c r="K24" s="166">
        <f>G24*J24</f>
        <v>0.5129712000000001</v>
      </c>
      <c r="L24" s="168">
        <v>0</v>
      </c>
      <c r="M24" s="166">
        <f>G24*L24</f>
        <v>0</v>
      </c>
      <c r="N24" s="169">
        <v>20</v>
      </c>
      <c r="O24" s="170">
        <v>4</v>
      </c>
      <c r="P24" s="16" t="s">
        <v>108</v>
      </c>
    </row>
    <row r="25" spans="1:16" s="16" customFormat="1" ht="13.5" customHeight="1">
      <c r="A25" s="164" t="s">
        <v>139</v>
      </c>
      <c r="B25" s="164" t="s">
        <v>111</v>
      </c>
      <c r="C25" s="164" t="s">
        <v>118</v>
      </c>
      <c r="D25" s="16" t="s">
        <v>140</v>
      </c>
      <c r="E25" s="165" t="s">
        <v>141</v>
      </c>
      <c r="F25" s="164" t="s">
        <v>136</v>
      </c>
      <c r="G25" s="166">
        <v>1.35</v>
      </c>
      <c r="H25" s="167">
        <v>0</v>
      </c>
      <c r="I25" s="167">
        <f>ROUND(G25*H25,2)</f>
        <v>0</v>
      </c>
      <c r="J25" s="168">
        <v>0.10704</v>
      </c>
      <c r="K25" s="166">
        <f>G25*J25</f>
        <v>0.144504</v>
      </c>
      <c r="L25" s="168">
        <v>0</v>
      </c>
      <c r="M25" s="166">
        <f>G25*L25</f>
        <v>0</v>
      </c>
      <c r="N25" s="169">
        <v>20</v>
      </c>
      <c r="O25" s="170">
        <v>4</v>
      </c>
      <c r="P25" s="16" t="s">
        <v>108</v>
      </c>
    </row>
    <row r="26" spans="1:16" s="16" customFormat="1" ht="13.5" customHeight="1">
      <c r="A26" s="164" t="s">
        <v>142</v>
      </c>
      <c r="B26" s="164" t="s">
        <v>111</v>
      </c>
      <c r="C26" s="164" t="s">
        <v>118</v>
      </c>
      <c r="D26" s="16" t="s">
        <v>143</v>
      </c>
      <c r="E26" s="165" t="s">
        <v>144</v>
      </c>
      <c r="F26" s="164" t="s">
        <v>115</v>
      </c>
      <c r="G26" s="166">
        <v>5.25</v>
      </c>
      <c r="H26" s="167">
        <v>0</v>
      </c>
      <c r="I26" s="167">
        <f>ROUND(G26*H26,2)</f>
        <v>0</v>
      </c>
      <c r="J26" s="168">
        <v>0.00431</v>
      </c>
      <c r="K26" s="166">
        <f>G26*J26</f>
        <v>0.0226275</v>
      </c>
      <c r="L26" s="168">
        <v>0</v>
      </c>
      <c r="M26" s="166">
        <f>G26*L26</f>
        <v>0</v>
      </c>
      <c r="N26" s="169">
        <v>20</v>
      </c>
      <c r="O26" s="170">
        <v>4</v>
      </c>
      <c r="P26" s="16" t="s">
        <v>108</v>
      </c>
    </row>
    <row r="27" spans="1:16" s="16" customFormat="1" ht="13.5" customHeight="1">
      <c r="A27" s="164" t="s">
        <v>145</v>
      </c>
      <c r="B27" s="164" t="s">
        <v>111</v>
      </c>
      <c r="C27" s="164" t="s">
        <v>118</v>
      </c>
      <c r="D27" s="16" t="s">
        <v>146</v>
      </c>
      <c r="E27" s="165" t="s">
        <v>147</v>
      </c>
      <c r="F27" s="164" t="s">
        <v>136</v>
      </c>
      <c r="G27" s="166">
        <v>452.525</v>
      </c>
      <c r="H27" s="167">
        <v>0</v>
      </c>
      <c r="I27" s="167">
        <f>ROUND(G27*H27,2)</f>
        <v>0</v>
      </c>
      <c r="J27" s="168">
        <v>0.00364</v>
      </c>
      <c r="K27" s="166">
        <f>G27*J27</f>
        <v>1.6471909999999998</v>
      </c>
      <c r="L27" s="168">
        <v>0</v>
      </c>
      <c r="M27" s="166">
        <f>G27*L27</f>
        <v>0</v>
      </c>
      <c r="N27" s="169">
        <v>20</v>
      </c>
      <c r="O27" s="170">
        <v>4</v>
      </c>
      <c r="P27" s="16" t="s">
        <v>108</v>
      </c>
    </row>
    <row r="28" spans="2:16" s="136" customFormat="1" ht="12.75" customHeight="1">
      <c r="B28" s="141" t="s">
        <v>64</v>
      </c>
      <c r="D28" s="142" t="s">
        <v>145</v>
      </c>
      <c r="E28" s="142" t="s">
        <v>148</v>
      </c>
      <c r="I28" s="143">
        <f>I29+SUM(I30:I52)</f>
        <v>0</v>
      </c>
      <c r="K28" s="144">
        <f>K29+SUM(K30:K52)</f>
        <v>29.417661260000003</v>
      </c>
      <c r="M28" s="144">
        <f>M29+SUM(M30:M52)</f>
        <v>7.9076900000000006</v>
      </c>
      <c r="P28" s="142" t="s">
        <v>110</v>
      </c>
    </row>
    <row r="29" spans="1:16" s="16" customFormat="1" ht="13.5" customHeight="1">
      <c r="A29" s="164" t="s">
        <v>149</v>
      </c>
      <c r="B29" s="164" t="s">
        <v>111</v>
      </c>
      <c r="C29" s="164" t="s">
        <v>150</v>
      </c>
      <c r="D29" s="16" t="s">
        <v>151</v>
      </c>
      <c r="E29" s="165" t="s">
        <v>152</v>
      </c>
      <c r="F29" s="164" t="s">
        <v>136</v>
      </c>
      <c r="G29" s="166">
        <v>5</v>
      </c>
      <c r="H29" s="167">
        <v>0</v>
      </c>
      <c r="I29" s="167">
        <f aca="true" t="shared" si="0" ref="I29:I51">ROUND(G29*H29,2)</f>
        <v>0</v>
      </c>
      <c r="J29" s="168">
        <v>0</v>
      </c>
      <c r="K29" s="166">
        <f aca="true" t="shared" si="1" ref="K29:K51">G29*J29</f>
        <v>0</v>
      </c>
      <c r="L29" s="168">
        <v>0</v>
      </c>
      <c r="M29" s="166">
        <f aca="true" t="shared" si="2" ref="M29:M51">G29*L29</f>
        <v>0</v>
      </c>
      <c r="N29" s="169">
        <v>20</v>
      </c>
      <c r="O29" s="170">
        <v>4</v>
      </c>
      <c r="P29" s="16" t="s">
        <v>108</v>
      </c>
    </row>
    <row r="30" spans="1:16" s="16" customFormat="1" ht="13.5" customHeight="1">
      <c r="A30" s="164" t="s">
        <v>153</v>
      </c>
      <c r="B30" s="164" t="s">
        <v>111</v>
      </c>
      <c r="C30" s="164" t="s">
        <v>133</v>
      </c>
      <c r="D30" s="16" t="s">
        <v>154</v>
      </c>
      <c r="E30" s="165" t="s">
        <v>155</v>
      </c>
      <c r="F30" s="164" t="s">
        <v>136</v>
      </c>
      <c r="G30" s="166">
        <v>130.86</v>
      </c>
      <c r="H30" s="167">
        <v>0</v>
      </c>
      <c r="I30" s="167">
        <f t="shared" si="0"/>
        <v>0</v>
      </c>
      <c r="J30" s="168">
        <v>4E-05</v>
      </c>
      <c r="K30" s="166">
        <f t="shared" si="1"/>
        <v>0.005234400000000001</v>
      </c>
      <c r="L30" s="168">
        <v>0</v>
      </c>
      <c r="M30" s="166">
        <f t="shared" si="2"/>
        <v>0</v>
      </c>
      <c r="N30" s="169">
        <v>20</v>
      </c>
      <c r="O30" s="170">
        <v>4</v>
      </c>
      <c r="P30" s="16" t="s">
        <v>108</v>
      </c>
    </row>
    <row r="31" spans="1:16" s="16" customFormat="1" ht="13.5" customHeight="1">
      <c r="A31" s="164" t="s">
        <v>156</v>
      </c>
      <c r="B31" s="164" t="s">
        <v>111</v>
      </c>
      <c r="C31" s="164" t="s">
        <v>133</v>
      </c>
      <c r="D31" s="16" t="s">
        <v>157</v>
      </c>
      <c r="E31" s="165" t="s">
        <v>158</v>
      </c>
      <c r="F31" s="164" t="s">
        <v>129</v>
      </c>
      <c r="G31" s="166">
        <v>2</v>
      </c>
      <c r="H31" s="167">
        <v>0</v>
      </c>
      <c r="I31" s="167">
        <f t="shared" si="0"/>
        <v>0</v>
      </c>
      <c r="J31" s="168">
        <v>0.0234</v>
      </c>
      <c r="K31" s="166">
        <f t="shared" si="1"/>
        <v>0.0468</v>
      </c>
      <c r="L31" s="168">
        <v>0</v>
      </c>
      <c r="M31" s="166">
        <f t="shared" si="2"/>
        <v>0</v>
      </c>
      <c r="N31" s="169">
        <v>20</v>
      </c>
      <c r="O31" s="170">
        <v>4</v>
      </c>
      <c r="P31" s="16" t="s">
        <v>108</v>
      </c>
    </row>
    <row r="32" spans="1:16" s="16" customFormat="1" ht="13.5" customHeight="1">
      <c r="A32" s="171" t="s">
        <v>159</v>
      </c>
      <c r="B32" s="171" t="s">
        <v>160</v>
      </c>
      <c r="C32" s="171" t="s">
        <v>161</v>
      </c>
      <c r="D32" s="172" t="s">
        <v>162</v>
      </c>
      <c r="E32" s="173" t="s">
        <v>163</v>
      </c>
      <c r="F32" s="171" t="s">
        <v>164</v>
      </c>
      <c r="G32" s="174">
        <v>10</v>
      </c>
      <c r="H32" s="175">
        <v>0</v>
      </c>
      <c r="I32" s="175">
        <f t="shared" si="0"/>
        <v>0</v>
      </c>
      <c r="J32" s="176">
        <v>2.914</v>
      </c>
      <c r="K32" s="174">
        <f t="shared" si="1"/>
        <v>29.14</v>
      </c>
      <c r="L32" s="176">
        <v>0</v>
      </c>
      <c r="M32" s="174">
        <f t="shared" si="2"/>
        <v>0</v>
      </c>
      <c r="N32" s="177">
        <v>20</v>
      </c>
      <c r="O32" s="178">
        <v>8</v>
      </c>
      <c r="P32" s="172" t="s">
        <v>108</v>
      </c>
    </row>
    <row r="33" spans="1:16" s="16" customFormat="1" ht="13.5" customHeight="1">
      <c r="A33" s="164" t="s">
        <v>165</v>
      </c>
      <c r="B33" s="164" t="s">
        <v>111</v>
      </c>
      <c r="C33" s="164" t="s">
        <v>166</v>
      </c>
      <c r="D33" s="16" t="s">
        <v>167</v>
      </c>
      <c r="E33" s="165" t="s">
        <v>168</v>
      </c>
      <c r="F33" s="164" t="s">
        <v>121</v>
      </c>
      <c r="G33" s="166">
        <v>2.79</v>
      </c>
      <c r="H33" s="167">
        <v>0</v>
      </c>
      <c r="I33" s="167">
        <f t="shared" si="0"/>
        <v>0</v>
      </c>
      <c r="J33" s="168">
        <v>0.00131</v>
      </c>
      <c r="K33" s="166">
        <f t="shared" si="1"/>
        <v>0.0036549</v>
      </c>
      <c r="L33" s="168">
        <v>1.8</v>
      </c>
      <c r="M33" s="166">
        <f t="shared" si="2"/>
        <v>5.022</v>
      </c>
      <c r="N33" s="169">
        <v>20</v>
      </c>
      <c r="O33" s="170">
        <v>4</v>
      </c>
      <c r="P33" s="16" t="s">
        <v>108</v>
      </c>
    </row>
    <row r="34" spans="1:16" s="16" customFormat="1" ht="13.5" customHeight="1">
      <c r="A34" s="164" t="s">
        <v>169</v>
      </c>
      <c r="B34" s="164" t="s">
        <v>111</v>
      </c>
      <c r="C34" s="164" t="s">
        <v>166</v>
      </c>
      <c r="D34" s="16" t="s">
        <v>167</v>
      </c>
      <c r="E34" s="165" t="s">
        <v>168</v>
      </c>
      <c r="F34" s="164" t="s">
        <v>121</v>
      </c>
      <c r="G34" s="166">
        <v>0.586</v>
      </c>
      <c r="H34" s="167">
        <v>0</v>
      </c>
      <c r="I34" s="167">
        <f t="shared" si="0"/>
        <v>0</v>
      </c>
      <c r="J34" s="168">
        <v>0.00131</v>
      </c>
      <c r="K34" s="166">
        <f t="shared" si="1"/>
        <v>0.00076766</v>
      </c>
      <c r="L34" s="168">
        <v>1.8</v>
      </c>
      <c r="M34" s="166">
        <f t="shared" si="2"/>
        <v>1.0548</v>
      </c>
      <c r="N34" s="169">
        <v>20</v>
      </c>
      <c r="O34" s="170">
        <v>4</v>
      </c>
      <c r="P34" s="16" t="s">
        <v>108</v>
      </c>
    </row>
    <row r="35" spans="1:16" s="16" customFormat="1" ht="13.5" customHeight="1">
      <c r="A35" s="164" t="s">
        <v>170</v>
      </c>
      <c r="B35" s="164" t="s">
        <v>111</v>
      </c>
      <c r="C35" s="164" t="s">
        <v>166</v>
      </c>
      <c r="D35" s="16" t="s">
        <v>171</v>
      </c>
      <c r="E35" s="165" t="s">
        <v>172</v>
      </c>
      <c r="F35" s="164" t="s">
        <v>136</v>
      </c>
      <c r="G35" s="166">
        <v>3.48</v>
      </c>
      <c r="H35" s="167">
        <v>0</v>
      </c>
      <c r="I35" s="167">
        <f t="shared" si="0"/>
        <v>0</v>
      </c>
      <c r="J35" s="168">
        <v>0</v>
      </c>
      <c r="K35" s="166">
        <f t="shared" si="1"/>
        <v>0</v>
      </c>
      <c r="L35" s="168">
        <v>0.055</v>
      </c>
      <c r="M35" s="166">
        <f t="shared" si="2"/>
        <v>0.1914</v>
      </c>
      <c r="N35" s="169">
        <v>20</v>
      </c>
      <c r="O35" s="170">
        <v>4</v>
      </c>
      <c r="P35" s="16" t="s">
        <v>108</v>
      </c>
    </row>
    <row r="36" spans="1:16" s="16" customFormat="1" ht="13.5" customHeight="1">
      <c r="A36" s="164" t="s">
        <v>173</v>
      </c>
      <c r="B36" s="164" t="s">
        <v>111</v>
      </c>
      <c r="C36" s="164" t="s">
        <v>166</v>
      </c>
      <c r="D36" s="16" t="s">
        <v>174</v>
      </c>
      <c r="E36" s="165" t="s">
        <v>175</v>
      </c>
      <c r="F36" s="164" t="s">
        <v>136</v>
      </c>
      <c r="G36" s="166">
        <v>2</v>
      </c>
      <c r="H36" s="167">
        <v>0</v>
      </c>
      <c r="I36" s="167">
        <f t="shared" si="0"/>
        <v>0</v>
      </c>
      <c r="J36" s="168">
        <v>0.0012</v>
      </c>
      <c r="K36" s="166">
        <f t="shared" si="1"/>
        <v>0.0024</v>
      </c>
      <c r="L36" s="168">
        <v>0.088</v>
      </c>
      <c r="M36" s="166">
        <f t="shared" si="2"/>
        <v>0.176</v>
      </c>
      <c r="N36" s="169">
        <v>20</v>
      </c>
      <c r="O36" s="170">
        <v>4</v>
      </c>
      <c r="P36" s="16" t="s">
        <v>108</v>
      </c>
    </row>
    <row r="37" spans="1:16" s="16" customFormat="1" ht="13.5" customHeight="1">
      <c r="A37" s="164" t="s">
        <v>176</v>
      </c>
      <c r="B37" s="164" t="s">
        <v>111</v>
      </c>
      <c r="C37" s="164" t="s">
        <v>166</v>
      </c>
      <c r="D37" s="16" t="s">
        <v>177</v>
      </c>
      <c r="E37" s="165" t="s">
        <v>178</v>
      </c>
      <c r="F37" s="164" t="s">
        <v>136</v>
      </c>
      <c r="G37" s="166">
        <v>3.51</v>
      </c>
      <c r="H37" s="167">
        <v>0</v>
      </c>
      <c r="I37" s="167">
        <f t="shared" si="0"/>
        <v>0</v>
      </c>
      <c r="J37" s="168">
        <v>0.00103</v>
      </c>
      <c r="K37" s="166">
        <f t="shared" si="1"/>
        <v>0.0036153</v>
      </c>
      <c r="L37" s="168">
        <v>0.067</v>
      </c>
      <c r="M37" s="166">
        <f t="shared" si="2"/>
        <v>0.23517</v>
      </c>
      <c r="N37" s="169">
        <v>20</v>
      </c>
      <c r="O37" s="170">
        <v>4</v>
      </c>
      <c r="P37" s="16" t="s">
        <v>108</v>
      </c>
    </row>
    <row r="38" spans="1:16" s="16" customFormat="1" ht="24" customHeight="1">
      <c r="A38" s="164" t="s">
        <v>179</v>
      </c>
      <c r="B38" s="164" t="s">
        <v>111</v>
      </c>
      <c r="C38" s="164" t="s">
        <v>166</v>
      </c>
      <c r="D38" s="16" t="s">
        <v>180</v>
      </c>
      <c r="E38" s="165" t="s">
        <v>181</v>
      </c>
      <c r="F38" s="164" t="s">
        <v>129</v>
      </c>
      <c r="G38" s="166">
        <v>2</v>
      </c>
      <c r="H38" s="167">
        <v>0</v>
      </c>
      <c r="I38" s="167">
        <f t="shared" si="0"/>
        <v>0</v>
      </c>
      <c r="J38" s="168">
        <v>0.00137</v>
      </c>
      <c r="K38" s="166">
        <f t="shared" si="1"/>
        <v>0.00274</v>
      </c>
      <c r="L38" s="168">
        <v>0.124</v>
      </c>
      <c r="M38" s="166">
        <f t="shared" si="2"/>
        <v>0.248</v>
      </c>
      <c r="N38" s="169">
        <v>20</v>
      </c>
      <c r="O38" s="170">
        <v>4</v>
      </c>
      <c r="P38" s="16" t="s">
        <v>108</v>
      </c>
    </row>
    <row r="39" spans="1:16" s="16" customFormat="1" ht="24" customHeight="1">
      <c r="A39" s="164" t="s">
        <v>182</v>
      </c>
      <c r="B39" s="164" t="s">
        <v>111</v>
      </c>
      <c r="C39" s="164" t="s">
        <v>166</v>
      </c>
      <c r="D39" s="16" t="s">
        <v>183</v>
      </c>
      <c r="E39" s="165" t="s">
        <v>184</v>
      </c>
      <c r="F39" s="164" t="s">
        <v>129</v>
      </c>
      <c r="G39" s="166">
        <v>2</v>
      </c>
      <c r="H39" s="167">
        <v>0</v>
      </c>
      <c r="I39" s="167">
        <f t="shared" si="0"/>
        <v>0</v>
      </c>
      <c r="J39" s="168">
        <v>0.0005</v>
      </c>
      <c r="K39" s="166">
        <f t="shared" si="1"/>
        <v>0.001</v>
      </c>
      <c r="L39" s="168">
        <v>0.098</v>
      </c>
      <c r="M39" s="166">
        <f t="shared" si="2"/>
        <v>0.196</v>
      </c>
      <c r="N39" s="169">
        <v>20</v>
      </c>
      <c r="O39" s="170">
        <v>4</v>
      </c>
      <c r="P39" s="16" t="s">
        <v>108</v>
      </c>
    </row>
    <row r="40" spans="1:16" s="16" customFormat="1" ht="13.5" customHeight="1">
      <c r="A40" s="164" t="s">
        <v>185</v>
      </c>
      <c r="B40" s="164" t="s">
        <v>111</v>
      </c>
      <c r="C40" s="164" t="s">
        <v>166</v>
      </c>
      <c r="D40" s="16" t="s">
        <v>186</v>
      </c>
      <c r="E40" s="165" t="s">
        <v>187</v>
      </c>
      <c r="F40" s="164" t="s">
        <v>115</v>
      </c>
      <c r="G40" s="166">
        <v>9</v>
      </c>
      <c r="H40" s="167">
        <v>0</v>
      </c>
      <c r="I40" s="167">
        <f t="shared" si="0"/>
        <v>0</v>
      </c>
      <c r="J40" s="168">
        <v>0.0005</v>
      </c>
      <c r="K40" s="166">
        <f t="shared" si="1"/>
        <v>0.0045000000000000005</v>
      </c>
      <c r="L40" s="168">
        <v>0.038</v>
      </c>
      <c r="M40" s="166">
        <f t="shared" si="2"/>
        <v>0.34199999999999997</v>
      </c>
      <c r="N40" s="169">
        <v>20</v>
      </c>
      <c r="O40" s="170">
        <v>4</v>
      </c>
      <c r="P40" s="16" t="s">
        <v>108</v>
      </c>
    </row>
    <row r="41" spans="1:16" s="16" customFormat="1" ht="24" customHeight="1">
      <c r="A41" s="164" t="s">
        <v>188</v>
      </c>
      <c r="B41" s="164" t="s">
        <v>111</v>
      </c>
      <c r="C41" s="164" t="s">
        <v>166</v>
      </c>
      <c r="D41" s="16" t="s">
        <v>189</v>
      </c>
      <c r="E41" s="165" t="s">
        <v>190</v>
      </c>
      <c r="F41" s="164" t="s">
        <v>115</v>
      </c>
      <c r="G41" s="166">
        <v>6.06</v>
      </c>
      <c r="H41" s="167">
        <v>0</v>
      </c>
      <c r="I41" s="167">
        <f t="shared" si="0"/>
        <v>0</v>
      </c>
      <c r="J41" s="168">
        <v>0.03177</v>
      </c>
      <c r="K41" s="166">
        <f t="shared" si="1"/>
        <v>0.19252619999999998</v>
      </c>
      <c r="L41" s="168">
        <v>0</v>
      </c>
      <c r="M41" s="166">
        <f t="shared" si="2"/>
        <v>0</v>
      </c>
      <c r="N41" s="169">
        <v>20</v>
      </c>
      <c r="O41" s="170">
        <v>4</v>
      </c>
      <c r="P41" s="16" t="s">
        <v>108</v>
      </c>
    </row>
    <row r="42" spans="1:16" s="16" customFormat="1" ht="24" customHeight="1">
      <c r="A42" s="164" t="s">
        <v>191</v>
      </c>
      <c r="B42" s="164" t="s">
        <v>111</v>
      </c>
      <c r="C42" s="164" t="s">
        <v>166</v>
      </c>
      <c r="D42" s="16" t="s">
        <v>192</v>
      </c>
      <c r="E42" s="165" t="s">
        <v>193</v>
      </c>
      <c r="F42" s="164" t="s">
        <v>115</v>
      </c>
      <c r="G42" s="166">
        <v>6.06</v>
      </c>
      <c r="H42" s="167">
        <v>0</v>
      </c>
      <c r="I42" s="167">
        <f t="shared" si="0"/>
        <v>0</v>
      </c>
      <c r="J42" s="168">
        <v>0.00238</v>
      </c>
      <c r="K42" s="166">
        <f t="shared" si="1"/>
        <v>0.0144228</v>
      </c>
      <c r="L42" s="168">
        <v>0</v>
      </c>
      <c r="M42" s="166">
        <f t="shared" si="2"/>
        <v>0</v>
      </c>
      <c r="N42" s="169">
        <v>20</v>
      </c>
      <c r="O42" s="170">
        <v>4</v>
      </c>
      <c r="P42" s="16" t="s">
        <v>108</v>
      </c>
    </row>
    <row r="43" spans="1:16" s="16" customFormat="1" ht="13.5" customHeight="1">
      <c r="A43" s="164" t="s">
        <v>194</v>
      </c>
      <c r="B43" s="164" t="s">
        <v>111</v>
      </c>
      <c r="C43" s="164" t="s">
        <v>166</v>
      </c>
      <c r="D43" s="16" t="s">
        <v>195</v>
      </c>
      <c r="E43" s="165" t="s">
        <v>196</v>
      </c>
      <c r="F43" s="164" t="s">
        <v>129</v>
      </c>
      <c r="G43" s="166">
        <v>1</v>
      </c>
      <c r="H43" s="167">
        <v>0</v>
      </c>
      <c r="I43" s="167">
        <f t="shared" si="0"/>
        <v>0</v>
      </c>
      <c r="J43" s="168">
        <v>0</v>
      </c>
      <c r="K43" s="166">
        <f t="shared" si="1"/>
        <v>0</v>
      </c>
      <c r="L43" s="168">
        <v>0.001</v>
      </c>
      <c r="M43" s="166">
        <f t="shared" si="2"/>
        <v>0.001</v>
      </c>
      <c r="N43" s="169">
        <v>20</v>
      </c>
      <c r="O43" s="170">
        <v>4</v>
      </c>
      <c r="P43" s="16" t="s">
        <v>108</v>
      </c>
    </row>
    <row r="44" spans="1:16" s="16" customFormat="1" ht="13.5" customHeight="1">
      <c r="A44" s="164" t="s">
        <v>197</v>
      </c>
      <c r="B44" s="164" t="s">
        <v>111</v>
      </c>
      <c r="C44" s="164" t="s">
        <v>166</v>
      </c>
      <c r="D44" s="16" t="s">
        <v>198</v>
      </c>
      <c r="E44" s="165" t="s">
        <v>199</v>
      </c>
      <c r="F44" s="164" t="s">
        <v>136</v>
      </c>
      <c r="G44" s="166">
        <v>6.49</v>
      </c>
      <c r="H44" s="167">
        <v>0</v>
      </c>
      <c r="I44" s="167">
        <f t="shared" si="0"/>
        <v>0</v>
      </c>
      <c r="J44" s="168">
        <v>0</v>
      </c>
      <c r="K44" s="166">
        <f t="shared" si="1"/>
        <v>0</v>
      </c>
      <c r="L44" s="168">
        <v>0.068</v>
      </c>
      <c r="M44" s="166">
        <f t="shared" si="2"/>
        <v>0.44132000000000005</v>
      </c>
      <c r="N44" s="169">
        <v>20</v>
      </c>
      <c r="O44" s="170">
        <v>4</v>
      </c>
      <c r="P44" s="16" t="s">
        <v>108</v>
      </c>
    </row>
    <row r="45" spans="1:16" s="16" customFormat="1" ht="13.5" customHeight="1">
      <c r="A45" s="164" t="s">
        <v>200</v>
      </c>
      <c r="B45" s="164" t="s">
        <v>111</v>
      </c>
      <c r="C45" s="164" t="s">
        <v>166</v>
      </c>
      <c r="D45" s="16" t="s">
        <v>201</v>
      </c>
      <c r="E45" s="165" t="s">
        <v>202</v>
      </c>
      <c r="F45" s="164" t="s">
        <v>124</v>
      </c>
      <c r="G45" s="166">
        <v>9.161</v>
      </c>
      <c r="H45" s="167">
        <v>0</v>
      </c>
      <c r="I45" s="167">
        <f t="shared" si="0"/>
        <v>0</v>
      </c>
      <c r="J45" s="168">
        <v>0</v>
      </c>
      <c r="K45" s="166">
        <f t="shared" si="1"/>
        <v>0</v>
      </c>
      <c r="L45" s="168">
        <v>0</v>
      </c>
      <c r="M45" s="166">
        <f t="shared" si="2"/>
        <v>0</v>
      </c>
      <c r="N45" s="169">
        <v>20</v>
      </c>
      <c r="O45" s="170">
        <v>4</v>
      </c>
      <c r="P45" s="16" t="s">
        <v>108</v>
      </c>
    </row>
    <row r="46" spans="1:16" s="16" customFormat="1" ht="13.5" customHeight="1">
      <c r="A46" s="164" t="s">
        <v>203</v>
      </c>
      <c r="B46" s="164" t="s">
        <v>111</v>
      </c>
      <c r="C46" s="164" t="s">
        <v>166</v>
      </c>
      <c r="D46" s="16" t="s">
        <v>204</v>
      </c>
      <c r="E46" s="165" t="s">
        <v>205</v>
      </c>
      <c r="F46" s="164" t="s">
        <v>124</v>
      </c>
      <c r="G46" s="166">
        <v>9.161</v>
      </c>
      <c r="H46" s="167">
        <v>0</v>
      </c>
      <c r="I46" s="167">
        <f t="shared" si="0"/>
        <v>0</v>
      </c>
      <c r="J46" s="168">
        <v>0</v>
      </c>
      <c r="K46" s="166">
        <f t="shared" si="1"/>
        <v>0</v>
      </c>
      <c r="L46" s="168">
        <v>0</v>
      </c>
      <c r="M46" s="166">
        <f t="shared" si="2"/>
        <v>0</v>
      </c>
      <c r="N46" s="169">
        <v>20</v>
      </c>
      <c r="O46" s="170">
        <v>4</v>
      </c>
      <c r="P46" s="16" t="s">
        <v>108</v>
      </c>
    </row>
    <row r="47" spans="1:16" s="16" customFormat="1" ht="13.5" customHeight="1">
      <c r="A47" s="164" t="s">
        <v>206</v>
      </c>
      <c r="B47" s="164" t="s">
        <v>111</v>
      </c>
      <c r="C47" s="164" t="s">
        <v>166</v>
      </c>
      <c r="D47" s="16" t="s">
        <v>207</v>
      </c>
      <c r="E47" s="165" t="s">
        <v>208</v>
      </c>
      <c r="F47" s="164" t="s">
        <v>124</v>
      </c>
      <c r="G47" s="166">
        <v>9.161</v>
      </c>
      <c r="H47" s="167">
        <v>0</v>
      </c>
      <c r="I47" s="167">
        <f t="shared" si="0"/>
        <v>0</v>
      </c>
      <c r="J47" s="168">
        <v>0</v>
      </c>
      <c r="K47" s="166">
        <f t="shared" si="1"/>
        <v>0</v>
      </c>
      <c r="L47" s="168">
        <v>0</v>
      </c>
      <c r="M47" s="166">
        <f t="shared" si="2"/>
        <v>0</v>
      </c>
      <c r="N47" s="169">
        <v>20</v>
      </c>
      <c r="O47" s="170">
        <v>4</v>
      </c>
      <c r="P47" s="16" t="s">
        <v>108</v>
      </c>
    </row>
    <row r="48" spans="1:16" s="16" customFormat="1" ht="13.5" customHeight="1">
      <c r="A48" s="164" t="s">
        <v>209</v>
      </c>
      <c r="B48" s="164" t="s">
        <v>111</v>
      </c>
      <c r="C48" s="164" t="s">
        <v>166</v>
      </c>
      <c r="D48" s="16" t="s">
        <v>210</v>
      </c>
      <c r="E48" s="165" t="s">
        <v>211</v>
      </c>
      <c r="F48" s="164" t="s">
        <v>124</v>
      </c>
      <c r="G48" s="166">
        <v>9.161</v>
      </c>
      <c r="H48" s="167">
        <v>0</v>
      </c>
      <c r="I48" s="167">
        <f t="shared" si="0"/>
        <v>0</v>
      </c>
      <c r="J48" s="168">
        <v>0</v>
      </c>
      <c r="K48" s="166">
        <f t="shared" si="1"/>
        <v>0</v>
      </c>
      <c r="L48" s="168">
        <v>0</v>
      </c>
      <c r="M48" s="166">
        <f t="shared" si="2"/>
        <v>0</v>
      </c>
      <c r="N48" s="169">
        <v>20</v>
      </c>
      <c r="O48" s="170">
        <v>4</v>
      </c>
      <c r="P48" s="16" t="s">
        <v>108</v>
      </c>
    </row>
    <row r="49" spans="1:16" s="16" customFormat="1" ht="13.5" customHeight="1">
      <c r="A49" s="164" t="s">
        <v>212</v>
      </c>
      <c r="B49" s="164" t="s">
        <v>111</v>
      </c>
      <c r="C49" s="164" t="s">
        <v>166</v>
      </c>
      <c r="D49" s="16" t="s">
        <v>213</v>
      </c>
      <c r="E49" s="165" t="s">
        <v>214</v>
      </c>
      <c r="F49" s="164" t="s">
        <v>124</v>
      </c>
      <c r="G49" s="166">
        <v>9.161</v>
      </c>
      <c r="H49" s="167">
        <v>0</v>
      </c>
      <c r="I49" s="167">
        <f t="shared" si="0"/>
        <v>0</v>
      </c>
      <c r="J49" s="168">
        <v>0</v>
      </c>
      <c r="K49" s="166">
        <f t="shared" si="1"/>
        <v>0</v>
      </c>
      <c r="L49" s="168">
        <v>0</v>
      </c>
      <c r="M49" s="166">
        <f t="shared" si="2"/>
        <v>0</v>
      </c>
      <c r="N49" s="169">
        <v>20</v>
      </c>
      <c r="O49" s="170">
        <v>4</v>
      </c>
      <c r="P49" s="16" t="s">
        <v>108</v>
      </c>
    </row>
    <row r="50" spans="1:16" s="16" customFormat="1" ht="24" customHeight="1">
      <c r="A50" s="164" t="s">
        <v>215</v>
      </c>
      <c r="B50" s="164" t="s">
        <v>111</v>
      </c>
      <c r="C50" s="164" t="s">
        <v>166</v>
      </c>
      <c r="D50" s="16" t="s">
        <v>216</v>
      </c>
      <c r="E50" s="165" t="s">
        <v>217</v>
      </c>
      <c r="F50" s="164" t="s">
        <v>124</v>
      </c>
      <c r="G50" s="166">
        <v>9.161</v>
      </c>
      <c r="H50" s="167">
        <v>0</v>
      </c>
      <c r="I50" s="167">
        <f t="shared" si="0"/>
        <v>0</v>
      </c>
      <c r="J50" s="168">
        <v>0</v>
      </c>
      <c r="K50" s="166">
        <f t="shared" si="1"/>
        <v>0</v>
      </c>
      <c r="L50" s="168">
        <v>0</v>
      </c>
      <c r="M50" s="166">
        <f t="shared" si="2"/>
        <v>0</v>
      </c>
      <c r="N50" s="169">
        <v>20</v>
      </c>
      <c r="O50" s="170">
        <v>4</v>
      </c>
      <c r="P50" s="16" t="s">
        <v>108</v>
      </c>
    </row>
    <row r="51" spans="1:16" s="16" customFormat="1" ht="13.5" customHeight="1">
      <c r="A51" s="164" t="s">
        <v>218</v>
      </c>
      <c r="B51" s="164" t="s">
        <v>111</v>
      </c>
      <c r="C51" s="164" t="s">
        <v>166</v>
      </c>
      <c r="D51" s="16" t="s">
        <v>219</v>
      </c>
      <c r="E51" s="165" t="s">
        <v>220</v>
      </c>
      <c r="F51" s="164" t="s">
        <v>124</v>
      </c>
      <c r="G51" s="166">
        <v>9.161</v>
      </c>
      <c r="H51" s="167">
        <v>0</v>
      </c>
      <c r="I51" s="167">
        <f t="shared" si="0"/>
        <v>0</v>
      </c>
      <c r="J51" s="168">
        <v>0</v>
      </c>
      <c r="K51" s="166">
        <f t="shared" si="1"/>
        <v>0</v>
      </c>
      <c r="L51" s="168">
        <v>0</v>
      </c>
      <c r="M51" s="166">
        <f t="shared" si="2"/>
        <v>0</v>
      </c>
      <c r="N51" s="169">
        <v>20</v>
      </c>
      <c r="O51" s="170">
        <v>4</v>
      </c>
      <c r="P51" s="16" t="s">
        <v>108</v>
      </c>
    </row>
    <row r="52" spans="2:16" s="136" customFormat="1" ht="12.75" customHeight="1">
      <c r="B52" s="145" t="s">
        <v>64</v>
      </c>
      <c r="D52" s="146" t="s">
        <v>221</v>
      </c>
      <c r="E52" s="146" t="s">
        <v>222</v>
      </c>
      <c r="I52" s="147">
        <f>I53</f>
        <v>0</v>
      </c>
      <c r="K52" s="148">
        <f>K53</f>
        <v>0</v>
      </c>
      <c r="M52" s="148">
        <f>M53</f>
        <v>0</v>
      </c>
      <c r="P52" s="146" t="s">
        <v>108</v>
      </c>
    </row>
    <row r="53" spans="1:16" s="16" customFormat="1" ht="13.5" customHeight="1">
      <c r="A53" s="164" t="s">
        <v>223</v>
      </c>
      <c r="B53" s="164" t="s">
        <v>111</v>
      </c>
      <c r="C53" s="164" t="s">
        <v>118</v>
      </c>
      <c r="D53" s="16" t="s">
        <v>224</v>
      </c>
      <c r="E53" s="165" t="s">
        <v>225</v>
      </c>
      <c r="F53" s="164" t="s">
        <v>124</v>
      </c>
      <c r="G53" s="166">
        <v>33.38</v>
      </c>
      <c r="H53" s="167">
        <v>0</v>
      </c>
      <c r="I53" s="167">
        <f>ROUND(G53*H53,2)</f>
        <v>0</v>
      </c>
      <c r="J53" s="168">
        <v>0</v>
      </c>
      <c r="K53" s="166">
        <f>G53*J53</f>
        <v>0</v>
      </c>
      <c r="L53" s="168">
        <v>0</v>
      </c>
      <c r="M53" s="166">
        <f>G53*L53</f>
        <v>0</v>
      </c>
      <c r="N53" s="169">
        <v>20</v>
      </c>
      <c r="O53" s="170">
        <v>4</v>
      </c>
      <c r="P53" s="16" t="s">
        <v>116</v>
      </c>
    </row>
    <row r="54" spans="2:16" s="136" customFormat="1" ht="12.75" customHeight="1">
      <c r="B54" s="137" t="s">
        <v>64</v>
      </c>
      <c r="D54" s="138" t="s">
        <v>51</v>
      </c>
      <c r="E54" s="138" t="s">
        <v>226</v>
      </c>
      <c r="I54" s="139">
        <f>I55+I57+I64+I73+I88+I90+I103+I111+I113+I116+I120</f>
        <v>0</v>
      </c>
      <c r="K54" s="140">
        <f>K55+K57+K64+K73+K88+K90+K103+K111+K113+K116+K120</f>
        <v>4.24957221</v>
      </c>
      <c r="M54" s="140">
        <f>M55+M57+M64+M73+M88+M90+M103+M111+M113+M116+M120</f>
        <v>1.2536550000000002</v>
      </c>
      <c r="P54" s="138" t="s">
        <v>107</v>
      </c>
    </row>
    <row r="55" spans="2:16" s="136" customFormat="1" ht="12.75" customHeight="1">
      <c r="B55" s="141" t="s">
        <v>64</v>
      </c>
      <c r="D55" s="142" t="s">
        <v>227</v>
      </c>
      <c r="E55" s="142" t="s">
        <v>228</v>
      </c>
      <c r="I55" s="143">
        <f>I56</f>
        <v>0</v>
      </c>
      <c r="K55" s="144">
        <f>K56</f>
        <v>0</v>
      </c>
      <c r="M55" s="144">
        <f>M56</f>
        <v>0</v>
      </c>
      <c r="P55" s="142" t="s">
        <v>110</v>
      </c>
    </row>
    <row r="56" spans="1:16" s="16" customFormat="1" ht="13.5" customHeight="1">
      <c r="A56" s="164" t="s">
        <v>229</v>
      </c>
      <c r="B56" s="164" t="s">
        <v>111</v>
      </c>
      <c r="C56" s="164" t="s">
        <v>230</v>
      </c>
      <c r="D56" s="16" t="s">
        <v>231</v>
      </c>
      <c r="E56" s="165" t="s">
        <v>232</v>
      </c>
      <c r="F56" s="164" t="s">
        <v>233</v>
      </c>
      <c r="G56" s="166">
        <v>1</v>
      </c>
      <c r="H56" s="167">
        <v>0</v>
      </c>
      <c r="I56" s="167">
        <f>ROUND(G56*H56,2)</f>
        <v>0</v>
      </c>
      <c r="J56" s="168">
        <v>0</v>
      </c>
      <c r="K56" s="166">
        <f>G56*J56</f>
        <v>0</v>
      </c>
      <c r="L56" s="168">
        <v>0</v>
      </c>
      <c r="M56" s="166">
        <f>G56*L56</f>
        <v>0</v>
      </c>
      <c r="N56" s="169">
        <v>20</v>
      </c>
      <c r="O56" s="170">
        <v>16</v>
      </c>
      <c r="P56" s="16" t="s">
        <v>108</v>
      </c>
    </row>
    <row r="57" spans="2:16" s="136" customFormat="1" ht="12.75" customHeight="1">
      <c r="B57" s="141" t="s">
        <v>64</v>
      </c>
      <c r="D57" s="142" t="s">
        <v>234</v>
      </c>
      <c r="E57" s="142" t="s">
        <v>235</v>
      </c>
      <c r="I57" s="143">
        <f>SUM(I58:I63)</f>
        <v>0</v>
      </c>
      <c r="K57" s="144">
        <f>SUM(K58:K63)</f>
        <v>0.08216659999999999</v>
      </c>
      <c r="M57" s="144">
        <f>SUM(M58:M63)</f>
        <v>0</v>
      </c>
      <c r="P57" s="142" t="s">
        <v>110</v>
      </c>
    </row>
    <row r="58" spans="1:16" s="16" customFormat="1" ht="13.5" customHeight="1">
      <c r="A58" s="164" t="s">
        <v>236</v>
      </c>
      <c r="B58" s="164" t="s">
        <v>111</v>
      </c>
      <c r="C58" s="164" t="s">
        <v>234</v>
      </c>
      <c r="D58" s="16" t="s">
        <v>237</v>
      </c>
      <c r="E58" s="165" t="s">
        <v>238</v>
      </c>
      <c r="F58" s="164" t="s">
        <v>121</v>
      </c>
      <c r="G58" s="166">
        <v>0.135</v>
      </c>
      <c r="H58" s="167">
        <v>0</v>
      </c>
      <c r="I58" s="167">
        <f aca="true" t="shared" si="3" ref="I58:I63">ROUND(G58*H58,2)</f>
        <v>0</v>
      </c>
      <c r="J58" s="168">
        <v>0</v>
      </c>
      <c r="K58" s="166">
        <f aca="true" t="shared" si="4" ref="K58:K63">G58*J58</f>
        <v>0</v>
      </c>
      <c r="L58" s="168">
        <v>0</v>
      </c>
      <c r="M58" s="166">
        <f aca="true" t="shared" si="5" ref="M58:M63">G58*L58</f>
        <v>0</v>
      </c>
      <c r="N58" s="169">
        <v>20</v>
      </c>
      <c r="O58" s="170">
        <v>16</v>
      </c>
      <c r="P58" s="16" t="s">
        <v>108</v>
      </c>
    </row>
    <row r="59" spans="1:16" s="16" customFormat="1" ht="13.5" customHeight="1">
      <c r="A59" s="164" t="s">
        <v>239</v>
      </c>
      <c r="B59" s="164" t="s">
        <v>111</v>
      </c>
      <c r="C59" s="164" t="s">
        <v>234</v>
      </c>
      <c r="D59" s="16" t="s">
        <v>240</v>
      </c>
      <c r="E59" s="165" t="s">
        <v>241</v>
      </c>
      <c r="F59" s="164" t="s">
        <v>164</v>
      </c>
      <c r="G59" s="166">
        <v>36</v>
      </c>
      <c r="H59" s="167">
        <v>0</v>
      </c>
      <c r="I59" s="167">
        <f t="shared" si="3"/>
        <v>0</v>
      </c>
      <c r="J59" s="168">
        <v>0</v>
      </c>
      <c r="K59" s="166">
        <f t="shared" si="4"/>
        <v>0</v>
      </c>
      <c r="L59" s="168">
        <v>0</v>
      </c>
      <c r="M59" s="166">
        <f t="shared" si="5"/>
        <v>0</v>
      </c>
      <c r="N59" s="169">
        <v>20</v>
      </c>
      <c r="O59" s="170">
        <v>16</v>
      </c>
      <c r="P59" s="16" t="s">
        <v>108</v>
      </c>
    </row>
    <row r="60" spans="1:16" s="16" customFormat="1" ht="13.5" customHeight="1">
      <c r="A60" s="171" t="s">
        <v>242</v>
      </c>
      <c r="B60" s="171" t="s">
        <v>160</v>
      </c>
      <c r="C60" s="171" t="s">
        <v>161</v>
      </c>
      <c r="D60" s="172" t="s">
        <v>243</v>
      </c>
      <c r="E60" s="173" t="s">
        <v>244</v>
      </c>
      <c r="F60" s="171" t="s">
        <v>245</v>
      </c>
      <c r="G60" s="174">
        <v>8</v>
      </c>
      <c r="H60" s="175">
        <v>0</v>
      </c>
      <c r="I60" s="175">
        <f t="shared" si="3"/>
        <v>0</v>
      </c>
      <c r="J60" s="176">
        <v>0</v>
      </c>
      <c r="K60" s="174">
        <f t="shared" si="4"/>
        <v>0</v>
      </c>
      <c r="L60" s="176">
        <v>0</v>
      </c>
      <c r="M60" s="174">
        <f t="shared" si="5"/>
        <v>0</v>
      </c>
      <c r="N60" s="177">
        <v>20</v>
      </c>
      <c r="O60" s="178">
        <v>32</v>
      </c>
      <c r="P60" s="172" t="s">
        <v>108</v>
      </c>
    </row>
    <row r="61" spans="1:16" s="16" customFormat="1" ht="24" customHeight="1">
      <c r="A61" s="164" t="s">
        <v>246</v>
      </c>
      <c r="B61" s="164" t="s">
        <v>111</v>
      </c>
      <c r="C61" s="164" t="s">
        <v>234</v>
      </c>
      <c r="D61" s="16" t="s">
        <v>247</v>
      </c>
      <c r="E61" s="165" t="s">
        <v>248</v>
      </c>
      <c r="F61" s="164" t="s">
        <v>115</v>
      </c>
      <c r="G61" s="166">
        <v>10.98</v>
      </c>
      <c r="H61" s="167">
        <v>0</v>
      </c>
      <c r="I61" s="167">
        <f t="shared" si="3"/>
        <v>0</v>
      </c>
      <c r="J61" s="168">
        <v>0.00017</v>
      </c>
      <c r="K61" s="166">
        <f t="shared" si="4"/>
        <v>0.0018666000000000002</v>
      </c>
      <c r="L61" s="168">
        <v>0</v>
      </c>
      <c r="M61" s="166">
        <f t="shared" si="5"/>
        <v>0</v>
      </c>
      <c r="N61" s="169">
        <v>20</v>
      </c>
      <c r="O61" s="170">
        <v>16</v>
      </c>
      <c r="P61" s="16" t="s">
        <v>108</v>
      </c>
    </row>
    <row r="62" spans="1:16" s="16" customFormat="1" ht="13.5" customHeight="1">
      <c r="A62" s="171" t="s">
        <v>249</v>
      </c>
      <c r="B62" s="171" t="s">
        <v>160</v>
      </c>
      <c r="C62" s="171" t="s">
        <v>161</v>
      </c>
      <c r="D62" s="172" t="s">
        <v>250</v>
      </c>
      <c r="E62" s="173" t="s">
        <v>251</v>
      </c>
      <c r="F62" s="171" t="s">
        <v>121</v>
      </c>
      <c r="G62" s="174">
        <v>0.146</v>
      </c>
      <c r="H62" s="175">
        <v>0</v>
      </c>
      <c r="I62" s="175">
        <f t="shared" si="3"/>
        <v>0</v>
      </c>
      <c r="J62" s="176">
        <v>0.55</v>
      </c>
      <c r="K62" s="174">
        <f t="shared" si="4"/>
        <v>0.0803</v>
      </c>
      <c r="L62" s="176">
        <v>0</v>
      </c>
      <c r="M62" s="174">
        <f t="shared" si="5"/>
        <v>0</v>
      </c>
      <c r="N62" s="177">
        <v>20</v>
      </c>
      <c r="O62" s="178">
        <v>32</v>
      </c>
      <c r="P62" s="172" t="s">
        <v>108</v>
      </c>
    </row>
    <row r="63" spans="1:16" s="16" customFormat="1" ht="13.5" customHeight="1">
      <c r="A63" s="164" t="s">
        <v>252</v>
      </c>
      <c r="B63" s="164" t="s">
        <v>111</v>
      </c>
      <c r="C63" s="164" t="s">
        <v>234</v>
      </c>
      <c r="D63" s="16" t="s">
        <v>253</v>
      </c>
      <c r="E63" s="165" t="s">
        <v>254</v>
      </c>
      <c r="F63" s="164" t="s">
        <v>124</v>
      </c>
      <c r="G63" s="166">
        <v>0.082</v>
      </c>
      <c r="H63" s="167">
        <v>0</v>
      </c>
      <c r="I63" s="167">
        <f t="shared" si="3"/>
        <v>0</v>
      </c>
      <c r="J63" s="168">
        <v>0</v>
      </c>
      <c r="K63" s="166">
        <f t="shared" si="4"/>
        <v>0</v>
      </c>
      <c r="L63" s="168">
        <v>0</v>
      </c>
      <c r="M63" s="166">
        <f t="shared" si="5"/>
        <v>0</v>
      </c>
      <c r="N63" s="169">
        <v>20</v>
      </c>
      <c r="O63" s="170">
        <v>16</v>
      </c>
      <c r="P63" s="16" t="s">
        <v>108</v>
      </c>
    </row>
    <row r="64" spans="2:16" s="136" customFormat="1" ht="12.75" customHeight="1">
      <c r="B64" s="141" t="s">
        <v>64</v>
      </c>
      <c r="D64" s="142" t="s">
        <v>255</v>
      </c>
      <c r="E64" s="142" t="s">
        <v>256</v>
      </c>
      <c r="I64" s="143">
        <f>SUM(I65:I72)</f>
        <v>0</v>
      </c>
      <c r="K64" s="144">
        <f>SUM(K65:K72)</f>
        <v>3.425987</v>
      </c>
      <c r="M64" s="144">
        <f>SUM(M65:M72)</f>
        <v>0.7134950000000001</v>
      </c>
      <c r="P64" s="142" t="s">
        <v>110</v>
      </c>
    </row>
    <row r="65" spans="1:16" s="16" customFormat="1" ht="24" customHeight="1">
      <c r="A65" s="164" t="s">
        <v>257</v>
      </c>
      <c r="B65" s="164" t="s">
        <v>111</v>
      </c>
      <c r="C65" s="164" t="s">
        <v>255</v>
      </c>
      <c r="D65" s="16" t="s">
        <v>258</v>
      </c>
      <c r="E65" s="165" t="s">
        <v>259</v>
      </c>
      <c r="F65" s="164" t="s">
        <v>136</v>
      </c>
      <c r="G65" s="166">
        <v>67.75</v>
      </c>
      <c r="H65" s="167">
        <v>0</v>
      </c>
      <c r="I65" s="167">
        <f aca="true" t="shared" si="6" ref="I65:I72">ROUND(G65*H65,2)</f>
        <v>0</v>
      </c>
      <c r="J65" s="168">
        <v>0.04806</v>
      </c>
      <c r="K65" s="166">
        <f aca="true" t="shared" si="7" ref="K65:K72">G65*J65</f>
        <v>3.256065</v>
      </c>
      <c r="L65" s="168">
        <v>0</v>
      </c>
      <c r="M65" s="166">
        <f aca="true" t="shared" si="8" ref="M65:M72">G65*L65</f>
        <v>0</v>
      </c>
      <c r="N65" s="169">
        <v>20</v>
      </c>
      <c r="O65" s="170">
        <v>16</v>
      </c>
      <c r="P65" s="16" t="s">
        <v>108</v>
      </c>
    </row>
    <row r="66" spans="1:16" s="16" customFormat="1" ht="13.5" customHeight="1">
      <c r="A66" s="164" t="s">
        <v>260</v>
      </c>
      <c r="B66" s="164" t="s">
        <v>111</v>
      </c>
      <c r="C66" s="164" t="s">
        <v>255</v>
      </c>
      <c r="D66" s="16" t="s">
        <v>261</v>
      </c>
      <c r="E66" s="165" t="s">
        <v>262</v>
      </c>
      <c r="F66" s="164" t="s">
        <v>115</v>
      </c>
      <c r="G66" s="166">
        <v>18.18</v>
      </c>
      <c r="H66" s="167">
        <v>0</v>
      </c>
      <c r="I66" s="167">
        <f t="shared" si="6"/>
        <v>0</v>
      </c>
      <c r="J66" s="168">
        <v>0</v>
      </c>
      <c r="K66" s="166">
        <f t="shared" si="7"/>
        <v>0</v>
      </c>
      <c r="L66" s="168">
        <v>0</v>
      </c>
      <c r="M66" s="166">
        <f t="shared" si="8"/>
        <v>0</v>
      </c>
      <c r="N66" s="169">
        <v>20</v>
      </c>
      <c r="O66" s="170">
        <v>16</v>
      </c>
      <c r="P66" s="16" t="s">
        <v>108</v>
      </c>
    </row>
    <row r="67" spans="1:16" s="16" customFormat="1" ht="13.5" customHeight="1">
      <c r="A67" s="164" t="s">
        <v>263</v>
      </c>
      <c r="B67" s="164" t="s">
        <v>111</v>
      </c>
      <c r="C67" s="164" t="s">
        <v>255</v>
      </c>
      <c r="D67" s="16" t="s">
        <v>264</v>
      </c>
      <c r="E67" s="165" t="s">
        <v>265</v>
      </c>
      <c r="F67" s="164" t="s">
        <v>136</v>
      </c>
      <c r="G67" s="166">
        <v>135.5</v>
      </c>
      <c r="H67" s="167">
        <v>0</v>
      </c>
      <c r="I67" s="167">
        <f t="shared" si="6"/>
        <v>0</v>
      </c>
      <c r="J67" s="168">
        <v>0.0002</v>
      </c>
      <c r="K67" s="166">
        <f t="shared" si="7"/>
        <v>0.027100000000000003</v>
      </c>
      <c r="L67" s="168">
        <v>0</v>
      </c>
      <c r="M67" s="166">
        <f t="shared" si="8"/>
        <v>0</v>
      </c>
      <c r="N67" s="169">
        <v>20</v>
      </c>
      <c r="O67" s="170">
        <v>16</v>
      </c>
      <c r="P67" s="16" t="s">
        <v>108</v>
      </c>
    </row>
    <row r="68" spans="1:16" s="16" customFormat="1" ht="13.5" customHeight="1">
      <c r="A68" s="164" t="s">
        <v>266</v>
      </c>
      <c r="B68" s="164" t="s">
        <v>111</v>
      </c>
      <c r="C68" s="164" t="s">
        <v>255</v>
      </c>
      <c r="D68" s="16" t="s">
        <v>267</v>
      </c>
      <c r="E68" s="165" t="s">
        <v>268</v>
      </c>
      <c r="F68" s="164" t="s">
        <v>136</v>
      </c>
      <c r="G68" s="166">
        <v>135.5</v>
      </c>
      <c r="H68" s="167">
        <v>0</v>
      </c>
      <c r="I68" s="167">
        <f t="shared" si="6"/>
        <v>0</v>
      </c>
      <c r="J68" s="168">
        <v>0.0005</v>
      </c>
      <c r="K68" s="166">
        <f t="shared" si="7"/>
        <v>0.06775</v>
      </c>
      <c r="L68" s="168">
        <v>0</v>
      </c>
      <c r="M68" s="166">
        <f t="shared" si="8"/>
        <v>0</v>
      </c>
      <c r="N68" s="169">
        <v>20</v>
      </c>
      <c r="O68" s="170">
        <v>16</v>
      </c>
      <c r="P68" s="16" t="s">
        <v>108</v>
      </c>
    </row>
    <row r="69" spans="1:16" s="16" customFormat="1" ht="24" customHeight="1">
      <c r="A69" s="164" t="s">
        <v>269</v>
      </c>
      <c r="B69" s="164" t="s">
        <v>111</v>
      </c>
      <c r="C69" s="164" t="s">
        <v>255</v>
      </c>
      <c r="D69" s="16" t="s">
        <v>270</v>
      </c>
      <c r="E69" s="165" t="s">
        <v>271</v>
      </c>
      <c r="F69" s="164" t="s">
        <v>136</v>
      </c>
      <c r="G69" s="166">
        <v>21.94</v>
      </c>
      <c r="H69" s="167">
        <v>0</v>
      </c>
      <c r="I69" s="167">
        <f t="shared" si="6"/>
        <v>0</v>
      </c>
      <c r="J69" s="168">
        <v>0</v>
      </c>
      <c r="K69" s="166">
        <f t="shared" si="7"/>
        <v>0</v>
      </c>
      <c r="L69" s="168">
        <v>0.03175</v>
      </c>
      <c r="M69" s="166">
        <f t="shared" si="8"/>
        <v>0.6965950000000001</v>
      </c>
      <c r="N69" s="169">
        <v>20</v>
      </c>
      <c r="O69" s="170">
        <v>16</v>
      </c>
      <c r="P69" s="16" t="s">
        <v>108</v>
      </c>
    </row>
    <row r="70" spans="1:16" s="16" customFormat="1" ht="13.5" customHeight="1">
      <c r="A70" s="164" t="s">
        <v>272</v>
      </c>
      <c r="B70" s="164" t="s">
        <v>111</v>
      </c>
      <c r="C70" s="164" t="s">
        <v>255</v>
      </c>
      <c r="D70" s="16" t="s">
        <v>273</v>
      </c>
      <c r="E70" s="165" t="s">
        <v>274</v>
      </c>
      <c r="F70" s="164" t="s">
        <v>115</v>
      </c>
      <c r="G70" s="166">
        <v>5.1</v>
      </c>
      <c r="H70" s="167">
        <v>0</v>
      </c>
      <c r="I70" s="167">
        <f t="shared" si="6"/>
        <v>0</v>
      </c>
      <c r="J70" s="168">
        <v>0.01472</v>
      </c>
      <c r="K70" s="166">
        <f t="shared" si="7"/>
        <v>0.075072</v>
      </c>
      <c r="L70" s="168">
        <v>0</v>
      </c>
      <c r="M70" s="166">
        <f t="shared" si="8"/>
        <v>0</v>
      </c>
      <c r="N70" s="169">
        <v>20</v>
      </c>
      <c r="O70" s="170">
        <v>16</v>
      </c>
      <c r="P70" s="16" t="s">
        <v>108</v>
      </c>
    </row>
    <row r="71" spans="1:16" s="16" customFormat="1" ht="13.5" customHeight="1">
      <c r="A71" s="164" t="s">
        <v>275</v>
      </c>
      <c r="B71" s="164" t="s">
        <v>111</v>
      </c>
      <c r="C71" s="164" t="s">
        <v>255</v>
      </c>
      <c r="D71" s="16" t="s">
        <v>276</v>
      </c>
      <c r="E71" s="165" t="s">
        <v>277</v>
      </c>
      <c r="F71" s="164" t="s">
        <v>129</v>
      </c>
      <c r="G71" s="166">
        <v>1</v>
      </c>
      <c r="H71" s="167">
        <v>0</v>
      </c>
      <c r="I71" s="167">
        <f t="shared" si="6"/>
        <v>0</v>
      </c>
      <c r="J71" s="168">
        <v>0</v>
      </c>
      <c r="K71" s="166">
        <f t="shared" si="7"/>
        <v>0</v>
      </c>
      <c r="L71" s="168">
        <v>0.0169</v>
      </c>
      <c r="M71" s="166">
        <f t="shared" si="8"/>
        <v>0.0169</v>
      </c>
      <c r="N71" s="169">
        <v>20</v>
      </c>
      <c r="O71" s="170">
        <v>16</v>
      </c>
      <c r="P71" s="16" t="s">
        <v>108</v>
      </c>
    </row>
    <row r="72" spans="1:16" s="16" customFormat="1" ht="13.5" customHeight="1">
      <c r="A72" s="164" t="s">
        <v>278</v>
      </c>
      <c r="B72" s="164" t="s">
        <v>111</v>
      </c>
      <c r="C72" s="164" t="s">
        <v>255</v>
      </c>
      <c r="D72" s="16" t="s">
        <v>279</v>
      </c>
      <c r="E72" s="165" t="s">
        <v>280</v>
      </c>
      <c r="F72" s="164" t="s">
        <v>124</v>
      </c>
      <c r="G72" s="166">
        <v>3.426</v>
      </c>
      <c r="H72" s="167">
        <v>0</v>
      </c>
      <c r="I72" s="167">
        <f t="shared" si="6"/>
        <v>0</v>
      </c>
      <c r="J72" s="168">
        <v>0</v>
      </c>
      <c r="K72" s="166">
        <f t="shared" si="7"/>
        <v>0</v>
      </c>
      <c r="L72" s="168">
        <v>0</v>
      </c>
      <c r="M72" s="166">
        <f t="shared" si="8"/>
        <v>0</v>
      </c>
      <c r="N72" s="169">
        <v>20</v>
      </c>
      <c r="O72" s="170">
        <v>16</v>
      </c>
      <c r="P72" s="16" t="s">
        <v>108</v>
      </c>
    </row>
    <row r="73" spans="2:16" s="136" customFormat="1" ht="12.75" customHeight="1">
      <c r="B73" s="141" t="s">
        <v>64</v>
      </c>
      <c r="D73" s="142" t="s">
        <v>281</v>
      </c>
      <c r="E73" s="142" t="s">
        <v>282</v>
      </c>
      <c r="I73" s="143">
        <f>SUM(I74:I87)</f>
        <v>0</v>
      </c>
      <c r="K73" s="144">
        <f>SUM(K74:K87)</f>
        <v>0.04483</v>
      </c>
      <c r="M73" s="144">
        <f>SUM(M74:M87)</f>
        <v>0.39790000000000003</v>
      </c>
      <c r="P73" s="142" t="s">
        <v>110</v>
      </c>
    </row>
    <row r="74" spans="1:16" s="16" customFormat="1" ht="13.5" customHeight="1">
      <c r="A74" s="164" t="s">
        <v>283</v>
      </c>
      <c r="B74" s="164" t="s">
        <v>111</v>
      </c>
      <c r="C74" s="164" t="s">
        <v>281</v>
      </c>
      <c r="D74" s="16" t="s">
        <v>284</v>
      </c>
      <c r="E74" s="165" t="s">
        <v>285</v>
      </c>
      <c r="F74" s="164" t="s">
        <v>136</v>
      </c>
      <c r="G74" s="166">
        <v>1</v>
      </c>
      <c r="H74" s="167">
        <v>0</v>
      </c>
      <c r="I74" s="167">
        <f aca="true" t="shared" si="9" ref="I74:I87">ROUND(G74*H74,2)</f>
        <v>0</v>
      </c>
      <c r="J74" s="168">
        <v>0.00028</v>
      </c>
      <c r="K74" s="166">
        <f aca="true" t="shared" si="10" ref="K74:K87">G74*J74</f>
        <v>0.00028</v>
      </c>
      <c r="L74" s="168">
        <v>0.008</v>
      </c>
      <c r="M74" s="166">
        <f aca="true" t="shared" si="11" ref="M74:M87">G74*L74</f>
        <v>0.008</v>
      </c>
      <c r="N74" s="169">
        <v>20</v>
      </c>
      <c r="O74" s="170">
        <v>16</v>
      </c>
      <c r="P74" s="16" t="s">
        <v>108</v>
      </c>
    </row>
    <row r="75" spans="1:16" s="16" customFormat="1" ht="13.5" customHeight="1">
      <c r="A75" s="164" t="s">
        <v>286</v>
      </c>
      <c r="B75" s="164" t="s">
        <v>111</v>
      </c>
      <c r="C75" s="164" t="s">
        <v>281</v>
      </c>
      <c r="D75" s="16" t="s">
        <v>287</v>
      </c>
      <c r="E75" s="165" t="s">
        <v>288</v>
      </c>
      <c r="F75" s="164" t="s">
        <v>129</v>
      </c>
      <c r="G75" s="166">
        <v>2</v>
      </c>
      <c r="H75" s="167">
        <v>0</v>
      </c>
      <c r="I75" s="167">
        <f t="shared" si="9"/>
        <v>0</v>
      </c>
      <c r="J75" s="168">
        <v>0</v>
      </c>
      <c r="K75" s="166">
        <f t="shared" si="10"/>
        <v>0</v>
      </c>
      <c r="L75" s="168">
        <v>0</v>
      </c>
      <c r="M75" s="166">
        <f t="shared" si="11"/>
        <v>0</v>
      </c>
      <c r="N75" s="169">
        <v>20</v>
      </c>
      <c r="O75" s="170">
        <v>16</v>
      </c>
      <c r="P75" s="16" t="s">
        <v>108</v>
      </c>
    </row>
    <row r="76" spans="1:16" s="16" customFormat="1" ht="13.5" customHeight="1">
      <c r="A76" s="171" t="s">
        <v>289</v>
      </c>
      <c r="B76" s="171" t="s">
        <v>160</v>
      </c>
      <c r="C76" s="171" t="s">
        <v>161</v>
      </c>
      <c r="D76" s="172" t="s">
        <v>290</v>
      </c>
      <c r="E76" s="173" t="s">
        <v>291</v>
      </c>
      <c r="F76" s="171" t="s">
        <v>245</v>
      </c>
      <c r="G76" s="174">
        <v>2</v>
      </c>
      <c r="H76" s="175">
        <v>0</v>
      </c>
      <c r="I76" s="175">
        <f t="shared" si="9"/>
        <v>0</v>
      </c>
      <c r="J76" s="176">
        <v>0</v>
      </c>
      <c r="K76" s="174">
        <f t="shared" si="10"/>
        <v>0</v>
      </c>
      <c r="L76" s="176">
        <v>0</v>
      </c>
      <c r="M76" s="174">
        <f t="shared" si="11"/>
        <v>0</v>
      </c>
      <c r="N76" s="177">
        <v>20</v>
      </c>
      <c r="O76" s="178">
        <v>32</v>
      </c>
      <c r="P76" s="172" t="s">
        <v>108</v>
      </c>
    </row>
    <row r="77" spans="1:16" s="16" customFormat="1" ht="24" customHeight="1">
      <c r="A77" s="164" t="s">
        <v>292</v>
      </c>
      <c r="B77" s="164" t="s">
        <v>111</v>
      </c>
      <c r="C77" s="164" t="s">
        <v>281</v>
      </c>
      <c r="D77" s="16" t="s">
        <v>293</v>
      </c>
      <c r="E77" s="165" t="s">
        <v>294</v>
      </c>
      <c r="F77" s="164" t="s">
        <v>129</v>
      </c>
      <c r="G77" s="166">
        <v>1</v>
      </c>
      <c r="H77" s="167">
        <v>0</v>
      </c>
      <c r="I77" s="167">
        <f t="shared" si="9"/>
        <v>0</v>
      </c>
      <c r="J77" s="168">
        <v>0</v>
      </c>
      <c r="K77" s="166">
        <f t="shared" si="10"/>
        <v>0</v>
      </c>
      <c r="L77" s="168">
        <v>0</v>
      </c>
      <c r="M77" s="166">
        <f t="shared" si="11"/>
        <v>0</v>
      </c>
      <c r="N77" s="169">
        <v>20</v>
      </c>
      <c r="O77" s="170">
        <v>16</v>
      </c>
      <c r="P77" s="16" t="s">
        <v>108</v>
      </c>
    </row>
    <row r="78" spans="1:16" s="16" customFormat="1" ht="13.5" customHeight="1">
      <c r="A78" s="171" t="s">
        <v>295</v>
      </c>
      <c r="B78" s="171" t="s">
        <v>160</v>
      </c>
      <c r="C78" s="171" t="s">
        <v>161</v>
      </c>
      <c r="D78" s="172" t="s">
        <v>296</v>
      </c>
      <c r="E78" s="173" t="s">
        <v>297</v>
      </c>
      <c r="F78" s="171" t="s">
        <v>245</v>
      </c>
      <c r="G78" s="174">
        <v>1</v>
      </c>
      <c r="H78" s="175">
        <v>0</v>
      </c>
      <c r="I78" s="175">
        <f t="shared" si="9"/>
        <v>0</v>
      </c>
      <c r="J78" s="176">
        <v>0</v>
      </c>
      <c r="K78" s="174">
        <f t="shared" si="10"/>
        <v>0</v>
      </c>
      <c r="L78" s="176">
        <v>0</v>
      </c>
      <c r="M78" s="174">
        <f t="shared" si="11"/>
        <v>0</v>
      </c>
      <c r="N78" s="177">
        <v>20</v>
      </c>
      <c r="O78" s="178">
        <v>32</v>
      </c>
      <c r="P78" s="172" t="s">
        <v>108</v>
      </c>
    </row>
    <row r="79" spans="1:16" s="16" customFormat="1" ht="13.5" customHeight="1">
      <c r="A79" s="164" t="s">
        <v>298</v>
      </c>
      <c r="B79" s="164" t="s">
        <v>111</v>
      </c>
      <c r="C79" s="164" t="s">
        <v>281</v>
      </c>
      <c r="D79" s="16" t="s">
        <v>299</v>
      </c>
      <c r="E79" s="165" t="s">
        <v>300</v>
      </c>
      <c r="F79" s="164" t="s">
        <v>129</v>
      </c>
      <c r="G79" s="166">
        <v>1</v>
      </c>
      <c r="H79" s="167">
        <v>0</v>
      </c>
      <c r="I79" s="167">
        <f t="shared" si="9"/>
        <v>0</v>
      </c>
      <c r="J79" s="168">
        <v>0.00045</v>
      </c>
      <c r="K79" s="166">
        <f t="shared" si="10"/>
        <v>0.00045</v>
      </c>
      <c r="L79" s="168">
        <v>0</v>
      </c>
      <c r="M79" s="166">
        <f t="shared" si="11"/>
        <v>0</v>
      </c>
      <c r="N79" s="169">
        <v>20</v>
      </c>
      <c r="O79" s="170">
        <v>16</v>
      </c>
      <c r="P79" s="16" t="s">
        <v>108</v>
      </c>
    </row>
    <row r="80" spans="1:16" s="16" customFormat="1" ht="13.5" customHeight="1">
      <c r="A80" s="171" t="s">
        <v>301</v>
      </c>
      <c r="B80" s="171" t="s">
        <v>160</v>
      </c>
      <c r="C80" s="171" t="s">
        <v>161</v>
      </c>
      <c r="D80" s="172" t="s">
        <v>302</v>
      </c>
      <c r="E80" s="173" t="s">
        <v>303</v>
      </c>
      <c r="F80" s="171" t="s">
        <v>129</v>
      </c>
      <c r="G80" s="174">
        <v>1</v>
      </c>
      <c r="H80" s="175">
        <v>0</v>
      </c>
      <c r="I80" s="175">
        <f t="shared" si="9"/>
        <v>0</v>
      </c>
      <c r="J80" s="176">
        <v>0.011</v>
      </c>
      <c r="K80" s="174">
        <f t="shared" si="10"/>
        <v>0.011</v>
      </c>
      <c r="L80" s="176">
        <v>0</v>
      </c>
      <c r="M80" s="174">
        <f t="shared" si="11"/>
        <v>0</v>
      </c>
      <c r="N80" s="177">
        <v>20</v>
      </c>
      <c r="O80" s="178">
        <v>32</v>
      </c>
      <c r="P80" s="172" t="s">
        <v>108</v>
      </c>
    </row>
    <row r="81" spans="1:16" s="16" customFormat="1" ht="24" customHeight="1">
      <c r="A81" s="164" t="s">
        <v>304</v>
      </c>
      <c r="B81" s="164" t="s">
        <v>111</v>
      </c>
      <c r="C81" s="164" t="s">
        <v>281</v>
      </c>
      <c r="D81" s="16" t="s">
        <v>305</v>
      </c>
      <c r="E81" s="165" t="s">
        <v>306</v>
      </c>
      <c r="F81" s="164" t="s">
        <v>136</v>
      </c>
      <c r="G81" s="166">
        <v>5</v>
      </c>
      <c r="H81" s="167">
        <v>0</v>
      </c>
      <c r="I81" s="167">
        <f t="shared" si="9"/>
        <v>0</v>
      </c>
      <c r="J81" s="168">
        <v>0</v>
      </c>
      <c r="K81" s="166">
        <f t="shared" si="10"/>
        <v>0</v>
      </c>
      <c r="L81" s="168">
        <v>0.00762</v>
      </c>
      <c r="M81" s="166">
        <f t="shared" si="11"/>
        <v>0.0381</v>
      </c>
      <c r="N81" s="169">
        <v>20</v>
      </c>
      <c r="O81" s="170">
        <v>16</v>
      </c>
      <c r="P81" s="16" t="s">
        <v>108</v>
      </c>
    </row>
    <row r="82" spans="1:16" s="16" customFormat="1" ht="13.5" customHeight="1">
      <c r="A82" s="164" t="s">
        <v>307</v>
      </c>
      <c r="B82" s="164" t="s">
        <v>111</v>
      </c>
      <c r="C82" s="164" t="s">
        <v>281</v>
      </c>
      <c r="D82" s="16" t="s">
        <v>308</v>
      </c>
      <c r="E82" s="165" t="s">
        <v>309</v>
      </c>
      <c r="F82" s="164" t="s">
        <v>129</v>
      </c>
      <c r="G82" s="166">
        <v>2</v>
      </c>
      <c r="H82" s="167">
        <v>0</v>
      </c>
      <c r="I82" s="167">
        <f t="shared" si="9"/>
        <v>0</v>
      </c>
      <c r="J82" s="168">
        <v>0.00045</v>
      </c>
      <c r="K82" s="166">
        <f t="shared" si="10"/>
        <v>0.0009</v>
      </c>
      <c r="L82" s="168">
        <v>0</v>
      </c>
      <c r="M82" s="166">
        <f t="shared" si="11"/>
        <v>0</v>
      </c>
      <c r="N82" s="169">
        <v>20</v>
      </c>
      <c r="O82" s="170">
        <v>16</v>
      </c>
      <c r="P82" s="16" t="s">
        <v>108</v>
      </c>
    </row>
    <row r="83" spans="1:16" s="16" customFormat="1" ht="24" customHeight="1">
      <c r="A83" s="171" t="s">
        <v>310</v>
      </c>
      <c r="B83" s="171" t="s">
        <v>160</v>
      </c>
      <c r="C83" s="171" t="s">
        <v>161</v>
      </c>
      <c r="D83" s="172" t="s">
        <v>311</v>
      </c>
      <c r="E83" s="173" t="s">
        <v>312</v>
      </c>
      <c r="F83" s="171" t="s">
        <v>129</v>
      </c>
      <c r="G83" s="174">
        <v>2</v>
      </c>
      <c r="H83" s="175">
        <v>0</v>
      </c>
      <c r="I83" s="175">
        <f t="shared" si="9"/>
        <v>0</v>
      </c>
      <c r="J83" s="176">
        <v>0.016</v>
      </c>
      <c r="K83" s="174">
        <f t="shared" si="10"/>
        <v>0.032</v>
      </c>
      <c r="L83" s="176">
        <v>0</v>
      </c>
      <c r="M83" s="174">
        <f t="shared" si="11"/>
        <v>0</v>
      </c>
      <c r="N83" s="177">
        <v>20</v>
      </c>
      <c r="O83" s="178">
        <v>32</v>
      </c>
      <c r="P83" s="172" t="s">
        <v>108</v>
      </c>
    </row>
    <row r="84" spans="1:16" s="16" customFormat="1" ht="13.5" customHeight="1">
      <c r="A84" s="164" t="s">
        <v>313</v>
      </c>
      <c r="B84" s="164" t="s">
        <v>111</v>
      </c>
      <c r="C84" s="164" t="s">
        <v>281</v>
      </c>
      <c r="D84" s="16" t="s">
        <v>314</v>
      </c>
      <c r="E84" s="165" t="s">
        <v>315</v>
      </c>
      <c r="F84" s="164" t="s">
        <v>129</v>
      </c>
      <c r="G84" s="166">
        <v>1</v>
      </c>
      <c r="H84" s="167">
        <v>0</v>
      </c>
      <c r="I84" s="167">
        <f t="shared" si="9"/>
        <v>0</v>
      </c>
      <c r="J84" s="168">
        <v>0</v>
      </c>
      <c r="K84" s="166">
        <f t="shared" si="10"/>
        <v>0</v>
      </c>
      <c r="L84" s="168">
        <v>0.131</v>
      </c>
      <c r="M84" s="166">
        <f t="shared" si="11"/>
        <v>0.131</v>
      </c>
      <c r="N84" s="169">
        <v>20</v>
      </c>
      <c r="O84" s="170">
        <v>16</v>
      </c>
      <c r="P84" s="16" t="s">
        <v>108</v>
      </c>
    </row>
    <row r="85" spans="1:16" s="16" customFormat="1" ht="13.5" customHeight="1">
      <c r="A85" s="164" t="s">
        <v>316</v>
      </c>
      <c r="B85" s="164" t="s">
        <v>111</v>
      </c>
      <c r="C85" s="164" t="s">
        <v>281</v>
      </c>
      <c r="D85" s="16" t="s">
        <v>317</v>
      </c>
      <c r="E85" s="165" t="s">
        <v>318</v>
      </c>
      <c r="F85" s="164" t="s">
        <v>233</v>
      </c>
      <c r="G85" s="166">
        <v>1</v>
      </c>
      <c r="H85" s="167">
        <v>0</v>
      </c>
      <c r="I85" s="167">
        <f t="shared" si="9"/>
        <v>0</v>
      </c>
      <c r="J85" s="168">
        <v>0.0002</v>
      </c>
      <c r="K85" s="166">
        <f t="shared" si="10"/>
        <v>0.0002</v>
      </c>
      <c r="L85" s="168">
        <v>0</v>
      </c>
      <c r="M85" s="166">
        <f t="shared" si="11"/>
        <v>0</v>
      </c>
      <c r="N85" s="169">
        <v>20</v>
      </c>
      <c r="O85" s="170">
        <v>16</v>
      </c>
      <c r="P85" s="16" t="s">
        <v>108</v>
      </c>
    </row>
    <row r="86" spans="1:16" s="16" customFormat="1" ht="13.5" customHeight="1">
      <c r="A86" s="164" t="s">
        <v>319</v>
      </c>
      <c r="B86" s="164" t="s">
        <v>111</v>
      </c>
      <c r="C86" s="164" t="s">
        <v>281</v>
      </c>
      <c r="D86" s="16" t="s">
        <v>320</v>
      </c>
      <c r="E86" s="165" t="s">
        <v>321</v>
      </c>
      <c r="F86" s="164" t="s">
        <v>129</v>
      </c>
      <c r="G86" s="166">
        <v>2</v>
      </c>
      <c r="H86" s="167">
        <v>0</v>
      </c>
      <c r="I86" s="167">
        <f t="shared" si="9"/>
        <v>0</v>
      </c>
      <c r="J86" s="168">
        <v>0</v>
      </c>
      <c r="K86" s="166">
        <f t="shared" si="10"/>
        <v>0</v>
      </c>
      <c r="L86" s="168">
        <v>0.1104</v>
      </c>
      <c r="M86" s="166">
        <f t="shared" si="11"/>
        <v>0.2208</v>
      </c>
      <c r="N86" s="169">
        <v>20</v>
      </c>
      <c r="O86" s="170">
        <v>16</v>
      </c>
      <c r="P86" s="16" t="s">
        <v>108</v>
      </c>
    </row>
    <row r="87" spans="1:16" s="16" customFormat="1" ht="13.5" customHeight="1">
      <c r="A87" s="164" t="s">
        <v>322</v>
      </c>
      <c r="B87" s="164" t="s">
        <v>111</v>
      </c>
      <c r="C87" s="164" t="s">
        <v>281</v>
      </c>
      <c r="D87" s="16" t="s">
        <v>323</v>
      </c>
      <c r="E87" s="165" t="s">
        <v>324</v>
      </c>
      <c r="F87" s="164" t="s">
        <v>124</v>
      </c>
      <c r="G87" s="166">
        <v>0.045</v>
      </c>
      <c r="H87" s="167">
        <v>0</v>
      </c>
      <c r="I87" s="167">
        <f t="shared" si="9"/>
        <v>0</v>
      </c>
      <c r="J87" s="168">
        <v>0</v>
      </c>
      <c r="K87" s="166">
        <f t="shared" si="10"/>
        <v>0</v>
      </c>
      <c r="L87" s="168">
        <v>0</v>
      </c>
      <c r="M87" s="166">
        <f t="shared" si="11"/>
        <v>0</v>
      </c>
      <c r="N87" s="169">
        <v>20</v>
      </c>
      <c r="O87" s="170">
        <v>16</v>
      </c>
      <c r="P87" s="16" t="s">
        <v>108</v>
      </c>
    </row>
    <row r="88" spans="2:16" s="136" customFormat="1" ht="12.75" customHeight="1">
      <c r="B88" s="141" t="s">
        <v>64</v>
      </c>
      <c r="D88" s="142" t="s">
        <v>325</v>
      </c>
      <c r="E88" s="142" t="s">
        <v>326</v>
      </c>
      <c r="I88" s="143">
        <f>I89</f>
        <v>0</v>
      </c>
      <c r="K88" s="144">
        <f>K89</f>
        <v>0.00014</v>
      </c>
      <c r="M88" s="144">
        <f>M89</f>
        <v>0</v>
      </c>
      <c r="P88" s="142" t="s">
        <v>110</v>
      </c>
    </row>
    <row r="89" spans="1:16" s="16" customFormat="1" ht="13.5" customHeight="1">
      <c r="A89" s="164" t="s">
        <v>327</v>
      </c>
      <c r="B89" s="164" t="s">
        <v>111</v>
      </c>
      <c r="C89" s="164" t="s">
        <v>325</v>
      </c>
      <c r="D89" s="16" t="s">
        <v>328</v>
      </c>
      <c r="E89" s="165" t="s">
        <v>329</v>
      </c>
      <c r="F89" s="164" t="s">
        <v>129</v>
      </c>
      <c r="G89" s="166">
        <v>2</v>
      </c>
      <c r="H89" s="167">
        <v>0</v>
      </c>
      <c r="I89" s="167">
        <f>ROUND(G89*H89,2)</f>
        <v>0</v>
      </c>
      <c r="J89" s="168">
        <v>7E-05</v>
      </c>
      <c r="K89" s="166">
        <f>G89*J89</f>
        <v>0.00014</v>
      </c>
      <c r="L89" s="168">
        <v>0</v>
      </c>
      <c r="M89" s="166">
        <f>G89*L89</f>
        <v>0</v>
      </c>
      <c r="N89" s="169">
        <v>20</v>
      </c>
      <c r="O89" s="170">
        <v>16</v>
      </c>
      <c r="P89" s="16" t="s">
        <v>108</v>
      </c>
    </row>
    <row r="90" spans="2:16" s="136" customFormat="1" ht="12.75" customHeight="1">
      <c r="B90" s="141" t="s">
        <v>64</v>
      </c>
      <c r="D90" s="142" t="s">
        <v>330</v>
      </c>
      <c r="E90" s="142" t="s">
        <v>331</v>
      </c>
      <c r="I90" s="143">
        <f>SUM(I91:I102)</f>
        <v>0</v>
      </c>
      <c r="K90" s="144">
        <f>SUM(K91:K102)</f>
        <v>0.3948129999999999</v>
      </c>
      <c r="M90" s="144">
        <f>SUM(M91:M102)</f>
        <v>0.14226</v>
      </c>
      <c r="P90" s="142" t="s">
        <v>110</v>
      </c>
    </row>
    <row r="91" spans="1:16" s="16" customFormat="1" ht="13.5" customHeight="1">
      <c r="A91" s="164" t="s">
        <v>332</v>
      </c>
      <c r="B91" s="164" t="s">
        <v>111</v>
      </c>
      <c r="C91" s="164" t="s">
        <v>330</v>
      </c>
      <c r="D91" s="16" t="s">
        <v>333</v>
      </c>
      <c r="E91" s="165" t="s">
        <v>334</v>
      </c>
      <c r="F91" s="164" t="s">
        <v>115</v>
      </c>
      <c r="G91" s="166">
        <v>79.52</v>
      </c>
      <c r="H91" s="167">
        <v>0</v>
      </c>
      <c r="I91" s="167">
        <f aca="true" t="shared" si="12" ref="I91:I102">ROUND(G91*H91,2)</f>
        <v>0</v>
      </c>
      <c r="J91" s="168">
        <v>0</v>
      </c>
      <c r="K91" s="166">
        <f aca="true" t="shared" si="13" ref="K91:K102">G91*J91</f>
        <v>0</v>
      </c>
      <c r="L91" s="168">
        <v>0</v>
      </c>
      <c r="M91" s="166">
        <f aca="true" t="shared" si="14" ref="M91:M102">G91*L91</f>
        <v>0</v>
      </c>
      <c r="N91" s="169">
        <v>20</v>
      </c>
      <c r="O91" s="170">
        <v>16</v>
      </c>
      <c r="P91" s="16" t="s">
        <v>108</v>
      </c>
    </row>
    <row r="92" spans="1:16" s="16" customFormat="1" ht="13.5" customHeight="1">
      <c r="A92" s="164" t="s">
        <v>335</v>
      </c>
      <c r="B92" s="164" t="s">
        <v>111</v>
      </c>
      <c r="C92" s="164" t="s">
        <v>330</v>
      </c>
      <c r="D92" s="16" t="s">
        <v>336</v>
      </c>
      <c r="E92" s="165" t="s">
        <v>337</v>
      </c>
      <c r="F92" s="164" t="s">
        <v>115</v>
      </c>
      <c r="G92" s="166">
        <v>104.3</v>
      </c>
      <c r="H92" s="167">
        <v>0</v>
      </c>
      <c r="I92" s="167">
        <f t="shared" si="12"/>
        <v>0</v>
      </c>
      <c r="J92" s="168">
        <v>2E-05</v>
      </c>
      <c r="K92" s="166">
        <f t="shared" si="13"/>
        <v>0.002086</v>
      </c>
      <c r="L92" s="168">
        <v>0</v>
      </c>
      <c r="M92" s="166">
        <f t="shared" si="14"/>
        <v>0</v>
      </c>
      <c r="N92" s="169">
        <v>20</v>
      </c>
      <c r="O92" s="170">
        <v>16</v>
      </c>
      <c r="P92" s="16" t="s">
        <v>108</v>
      </c>
    </row>
    <row r="93" spans="1:16" s="16" customFormat="1" ht="13.5" customHeight="1">
      <c r="A93" s="171" t="s">
        <v>338</v>
      </c>
      <c r="B93" s="171" t="s">
        <v>160</v>
      </c>
      <c r="C93" s="171" t="s">
        <v>161</v>
      </c>
      <c r="D93" s="172" t="s">
        <v>339</v>
      </c>
      <c r="E93" s="173" t="s">
        <v>340</v>
      </c>
      <c r="F93" s="171" t="s">
        <v>115</v>
      </c>
      <c r="G93" s="174">
        <v>104.3</v>
      </c>
      <c r="H93" s="175">
        <v>0</v>
      </c>
      <c r="I93" s="175">
        <f t="shared" si="12"/>
        <v>0</v>
      </c>
      <c r="J93" s="176">
        <v>0.00035</v>
      </c>
      <c r="K93" s="174">
        <f t="shared" si="13"/>
        <v>0.036504999999999996</v>
      </c>
      <c r="L93" s="176">
        <v>0</v>
      </c>
      <c r="M93" s="174">
        <f t="shared" si="14"/>
        <v>0</v>
      </c>
      <c r="N93" s="177">
        <v>20</v>
      </c>
      <c r="O93" s="178">
        <v>32</v>
      </c>
      <c r="P93" s="172" t="s">
        <v>108</v>
      </c>
    </row>
    <row r="94" spans="1:16" s="16" customFormat="1" ht="13.5" customHeight="1">
      <c r="A94" s="164" t="s">
        <v>341</v>
      </c>
      <c r="B94" s="164" t="s">
        <v>111</v>
      </c>
      <c r="C94" s="164" t="s">
        <v>330</v>
      </c>
      <c r="D94" s="16" t="s">
        <v>342</v>
      </c>
      <c r="E94" s="165" t="s">
        <v>343</v>
      </c>
      <c r="F94" s="164" t="s">
        <v>136</v>
      </c>
      <c r="G94" s="166">
        <v>132.26</v>
      </c>
      <c r="H94" s="167">
        <v>0</v>
      </c>
      <c r="I94" s="167">
        <f t="shared" si="12"/>
        <v>0</v>
      </c>
      <c r="J94" s="168">
        <v>0</v>
      </c>
      <c r="K94" s="166">
        <f t="shared" si="13"/>
        <v>0</v>
      </c>
      <c r="L94" s="168">
        <v>0.001</v>
      </c>
      <c r="M94" s="166">
        <f t="shared" si="14"/>
        <v>0.13226</v>
      </c>
      <c r="N94" s="169">
        <v>20</v>
      </c>
      <c r="O94" s="170">
        <v>16</v>
      </c>
      <c r="P94" s="16" t="s">
        <v>108</v>
      </c>
    </row>
    <row r="95" spans="1:16" s="16" customFormat="1" ht="13.5" customHeight="1">
      <c r="A95" s="164" t="s">
        <v>344</v>
      </c>
      <c r="B95" s="164" t="s">
        <v>111</v>
      </c>
      <c r="C95" s="164" t="s">
        <v>330</v>
      </c>
      <c r="D95" s="16" t="s">
        <v>345</v>
      </c>
      <c r="E95" s="165" t="s">
        <v>346</v>
      </c>
      <c r="F95" s="164" t="s">
        <v>136</v>
      </c>
      <c r="G95" s="166">
        <v>130.86</v>
      </c>
      <c r="H95" s="167">
        <v>0</v>
      </c>
      <c r="I95" s="167">
        <f t="shared" si="12"/>
        <v>0</v>
      </c>
      <c r="J95" s="168">
        <v>0.00027</v>
      </c>
      <c r="K95" s="166">
        <f t="shared" si="13"/>
        <v>0.0353322</v>
      </c>
      <c r="L95" s="168">
        <v>0</v>
      </c>
      <c r="M95" s="166">
        <f t="shared" si="14"/>
        <v>0</v>
      </c>
      <c r="N95" s="169">
        <v>20</v>
      </c>
      <c r="O95" s="170">
        <v>4</v>
      </c>
      <c r="P95" s="16" t="s">
        <v>108</v>
      </c>
    </row>
    <row r="96" spans="1:16" s="16" customFormat="1" ht="13.5" customHeight="1">
      <c r="A96" s="171" t="s">
        <v>347</v>
      </c>
      <c r="B96" s="171" t="s">
        <v>160</v>
      </c>
      <c r="C96" s="171" t="s">
        <v>161</v>
      </c>
      <c r="D96" s="172" t="s">
        <v>348</v>
      </c>
      <c r="E96" s="173" t="s">
        <v>349</v>
      </c>
      <c r="F96" s="171" t="s">
        <v>136</v>
      </c>
      <c r="G96" s="174">
        <v>130.86</v>
      </c>
      <c r="H96" s="175">
        <v>0</v>
      </c>
      <c r="I96" s="175">
        <f t="shared" si="12"/>
        <v>0</v>
      </c>
      <c r="J96" s="176">
        <v>0.0024</v>
      </c>
      <c r="K96" s="174">
        <f t="shared" si="13"/>
        <v>0.314064</v>
      </c>
      <c r="L96" s="176">
        <v>0</v>
      </c>
      <c r="M96" s="174">
        <f t="shared" si="14"/>
        <v>0</v>
      </c>
      <c r="N96" s="177">
        <v>20</v>
      </c>
      <c r="O96" s="178">
        <v>32</v>
      </c>
      <c r="P96" s="172" t="s">
        <v>108</v>
      </c>
    </row>
    <row r="97" spans="1:16" s="16" customFormat="1" ht="13.5" customHeight="1">
      <c r="A97" s="164" t="s">
        <v>350</v>
      </c>
      <c r="B97" s="164" t="s">
        <v>111</v>
      </c>
      <c r="C97" s="164" t="s">
        <v>330</v>
      </c>
      <c r="D97" s="16" t="s">
        <v>351</v>
      </c>
      <c r="E97" s="165" t="s">
        <v>352</v>
      </c>
      <c r="F97" s="164" t="s">
        <v>115</v>
      </c>
      <c r="G97" s="166">
        <v>50</v>
      </c>
      <c r="H97" s="167">
        <v>0</v>
      </c>
      <c r="I97" s="167">
        <f t="shared" si="12"/>
        <v>0</v>
      </c>
      <c r="J97" s="168">
        <v>3E-05</v>
      </c>
      <c r="K97" s="166">
        <f t="shared" si="13"/>
        <v>0.0015</v>
      </c>
      <c r="L97" s="168">
        <v>0</v>
      </c>
      <c r="M97" s="166">
        <f t="shared" si="14"/>
        <v>0</v>
      </c>
      <c r="N97" s="169">
        <v>20</v>
      </c>
      <c r="O97" s="170">
        <v>16</v>
      </c>
      <c r="P97" s="16" t="s">
        <v>108</v>
      </c>
    </row>
    <row r="98" spans="1:16" s="16" customFormat="1" ht="13.5" customHeight="1">
      <c r="A98" s="164" t="s">
        <v>353</v>
      </c>
      <c r="B98" s="164" t="s">
        <v>111</v>
      </c>
      <c r="C98" s="164" t="s">
        <v>330</v>
      </c>
      <c r="D98" s="16" t="s">
        <v>354</v>
      </c>
      <c r="E98" s="165" t="s">
        <v>355</v>
      </c>
      <c r="F98" s="164" t="s">
        <v>136</v>
      </c>
      <c r="G98" s="166">
        <v>130.86</v>
      </c>
      <c r="H98" s="167">
        <v>0</v>
      </c>
      <c r="I98" s="167">
        <f t="shared" si="12"/>
        <v>0</v>
      </c>
      <c r="J98" s="168">
        <v>0</v>
      </c>
      <c r="K98" s="166">
        <f t="shared" si="13"/>
        <v>0</v>
      </c>
      <c r="L98" s="168">
        <v>0</v>
      </c>
      <c r="M98" s="166">
        <f t="shared" si="14"/>
        <v>0</v>
      </c>
      <c r="N98" s="169">
        <v>20</v>
      </c>
      <c r="O98" s="170">
        <v>16</v>
      </c>
      <c r="P98" s="16" t="s">
        <v>108</v>
      </c>
    </row>
    <row r="99" spans="1:16" s="16" customFormat="1" ht="13.5" customHeight="1">
      <c r="A99" s="164" t="s">
        <v>356</v>
      </c>
      <c r="B99" s="164" t="s">
        <v>111</v>
      </c>
      <c r="C99" s="164" t="s">
        <v>330</v>
      </c>
      <c r="D99" s="16" t="s">
        <v>357</v>
      </c>
      <c r="E99" s="165" t="s">
        <v>358</v>
      </c>
      <c r="F99" s="164" t="s">
        <v>136</v>
      </c>
      <c r="G99" s="166">
        <v>130.86</v>
      </c>
      <c r="H99" s="167">
        <v>0</v>
      </c>
      <c r="I99" s="167">
        <f t="shared" si="12"/>
        <v>0</v>
      </c>
      <c r="J99" s="168">
        <v>3E-05</v>
      </c>
      <c r="K99" s="166">
        <f t="shared" si="13"/>
        <v>0.0039258</v>
      </c>
      <c r="L99" s="168">
        <v>0</v>
      </c>
      <c r="M99" s="166">
        <f t="shared" si="14"/>
        <v>0</v>
      </c>
      <c r="N99" s="169">
        <v>20</v>
      </c>
      <c r="O99" s="170">
        <v>16</v>
      </c>
      <c r="P99" s="16" t="s">
        <v>108</v>
      </c>
    </row>
    <row r="100" spans="1:16" s="16" customFormat="1" ht="13.5" customHeight="1">
      <c r="A100" s="164" t="s">
        <v>359</v>
      </c>
      <c r="B100" s="164" t="s">
        <v>111</v>
      </c>
      <c r="C100" s="164" t="s">
        <v>330</v>
      </c>
      <c r="D100" s="16" t="s">
        <v>360</v>
      </c>
      <c r="E100" s="165" t="s">
        <v>361</v>
      </c>
      <c r="F100" s="164" t="s">
        <v>129</v>
      </c>
      <c r="G100" s="166">
        <v>1</v>
      </c>
      <c r="H100" s="167">
        <v>0</v>
      </c>
      <c r="I100" s="167">
        <f t="shared" si="12"/>
        <v>0</v>
      </c>
      <c r="J100" s="168">
        <v>0.0007</v>
      </c>
      <c r="K100" s="166">
        <f t="shared" si="13"/>
        <v>0.0007</v>
      </c>
      <c r="L100" s="168">
        <v>0.005</v>
      </c>
      <c r="M100" s="166">
        <f t="shared" si="14"/>
        <v>0.005</v>
      </c>
      <c r="N100" s="169">
        <v>20</v>
      </c>
      <c r="O100" s="170">
        <v>16</v>
      </c>
      <c r="P100" s="16" t="s">
        <v>108</v>
      </c>
    </row>
    <row r="101" spans="1:16" s="16" customFormat="1" ht="13.5" customHeight="1">
      <c r="A101" s="164" t="s">
        <v>362</v>
      </c>
      <c r="B101" s="164" t="s">
        <v>111</v>
      </c>
      <c r="C101" s="164" t="s">
        <v>330</v>
      </c>
      <c r="D101" s="16" t="s">
        <v>363</v>
      </c>
      <c r="E101" s="165" t="s">
        <v>364</v>
      </c>
      <c r="F101" s="164" t="s">
        <v>129</v>
      </c>
      <c r="G101" s="166">
        <v>1</v>
      </c>
      <c r="H101" s="167">
        <v>0</v>
      </c>
      <c r="I101" s="167">
        <f t="shared" si="12"/>
        <v>0</v>
      </c>
      <c r="J101" s="168">
        <v>0.0007</v>
      </c>
      <c r="K101" s="166">
        <f t="shared" si="13"/>
        <v>0.0007</v>
      </c>
      <c r="L101" s="168">
        <v>0.005</v>
      </c>
      <c r="M101" s="166">
        <f t="shared" si="14"/>
        <v>0.005</v>
      </c>
      <c r="N101" s="169">
        <v>20</v>
      </c>
      <c r="O101" s="170">
        <v>16</v>
      </c>
      <c r="P101" s="16" t="s">
        <v>108</v>
      </c>
    </row>
    <row r="102" spans="1:16" s="16" customFormat="1" ht="13.5" customHeight="1">
      <c r="A102" s="164" t="s">
        <v>365</v>
      </c>
      <c r="B102" s="164" t="s">
        <v>111</v>
      </c>
      <c r="C102" s="164" t="s">
        <v>330</v>
      </c>
      <c r="D102" s="16" t="s">
        <v>366</v>
      </c>
      <c r="E102" s="165" t="s">
        <v>367</v>
      </c>
      <c r="F102" s="164" t="s">
        <v>124</v>
      </c>
      <c r="G102" s="166">
        <v>0.359</v>
      </c>
      <c r="H102" s="167">
        <v>0</v>
      </c>
      <c r="I102" s="167">
        <f t="shared" si="12"/>
        <v>0</v>
      </c>
      <c r="J102" s="168">
        <v>0</v>
      </c>
      <c r="K102" s="166">
        <f t="shared" si="13"/>
        <v>0</v>
      </c>
      <c r="L102" s="168">
        <v>0</v>
      </c>
      <c r="M102" s="166">
        <f t="shared" si="14"/>
        <v>0</v>
      </c>
      <c r="N102" s="169">
        <v>20</v>
      </c>
      <c r="O102" s="170">
        <v>16</v>
      </c>
      <c r="P102" s="16" t="s">
        <v>108</v>
      </c>
    </row>
    <row r="103" spans="2:16" s="136" customFormat="1" ht="12.75" customHeight="1">
      <c r="B103" s="141" t="s">
        <v>64</v>
      </c>
      <c r="D103" s="142" t="s">
        <v>368</v>
      </c>
      <c r="E103" s="142" t="s">
        <v>369</v>
      </c>
      <c r="I103" s="143">
        <f>SUM(I104:I110)</f>
        <v>0</v>
      </c>
      <c r="K103" s="144">
        <f>SUM(K104:K110)</f>
        <v>0.0675694</v>
      </c>
      <c r="M103" s="144">
        <f>SUM(M104:M110)</f>
        <v>0</v>
      </c>
      <c r="P103" s="142" t="s">
        <v>110</v>
      </c>
    </row>
    <row r="104" spans="1:16" s="16" customFormat="1" ht="24" customHeight="1">
      <c r="A104" s="164" t="s">
        <v>370</v>
      </c>
      <c r="B104" s="164" t="s">
        <v>111</v>
      </c>
      <c r="C104" s="164" t="s">
        <v>368</v>
      </c>
      <c r="D104" s="16" t="s">
        <v>371</v>
      </c>
      <c r="E104" s="165" t="s">
        <v>372</v>
      </c>
      <c r="F104" s="164" t="s">
        <v>136</v>
      </c>
      <c r="G104" s="166">
        <v>3.81</v>
      </c>
      <c r="H104" s="167">
        <v>0</v>
      </c>
      <c r="I104" s="167">
        <f aca="true" t="shared" si="15" ref="I104:I110">ROUND(G104*H104,2)</f>
        <v>0</v>
      </c>
      <c r="J104" s="168">
        <v>0.00325</v>
      </c>
      <c r="K104" s="166">
        <f aca="true" t="shared" si="16" ref="K104:K110">G104*J104</f>
        <v>0.0123825</v>
      </c>
      <c r="L104" s="168">
        <v>0</v>
      </c>
      <c r="M104" s="166">
        <f aca="true" t="shared" si="17" ref="M104:M110">G104*L104</f>
        <v>0</v>
      </c>
      <c r="N104" s="169">
        <v>20</v>
      </c>
      <c r="O104" s="170">
        <v>16</v>
      </c>
      <c r="P104" s="16" t="s">
        <v>108</v>
      </c>
    </row>
    <row r="105" spans="1:16" s="16" customFormat="1" ht="13.5" customHeight="1">
      <c r="A105" s="171" t="s">
        <v>373</v>
      </c>
      <c r="B105" s="171" t="s">
        <v>160</v>
      </c>
      <c r="C105" s="171" t="s">
        <v>161</v>
      </c>
      <c r="D105" s="172" t="s">
        <v>374</v>
      </c>
      <c r="E105" s="173" t="s">
        <v>375</v>
      </c>
      <c r="F105" s="171" t="s">
        <v>136</v>
      </c>
      <c r="G105" s="174">
        <v>3.962</v>
      </c>
      <c r="H105" s="175">
        <v>0</v>
      </c>
      <c r="I105" s="175">
        <f t="shared" si="15"/>
        <v>0</v>
      </c>
      <c r="J105" s="176">
        <v>0.0132</v>
      </c>
      <c r="K105" s="174">
        <f t="shared" si="16"/>
        <v>0.0522984</v>
      </c>
      <c r="L105" s="176">
        <v>0</v>
      </c>
      <c r="M105" s="174">
        <f t="shared" si="17"/>
        <v>0</v>
      </c>
      <c r="N105" s="177">
        <v>20</v>
      </c>
      <c r="O105" s="178">
        <v>32</v>
      </c>
      <c r="P105" s="172" t="s">
        <v>108</v>
      </c>
    </row>
    <row r="106" spans="1:16" s="16" customFormat="1" ht="13.5" customHeight="1">
      <c r="A106" s="164" t="s">
        <v>376</v>
      </c>
      <c r="B106" s="164" t="s">
        <v>111</v>
      </c>
      <c r="C106" s="164" t="s">
        <v>368</v>
      </c>
      <c r="D106" s="16" t="s">
        <v>377</v>
      </c>
      <c r="E106" s="165" t="s">
        <v>378</v>
      </c>
      <c r="F106" s="164" t="s">
        <v>136</v>
      </c>
      <c r="G106" s="166">
        <v>3.81</v>
      </c>
      <c r="H106" s="167">
        <v>0</v>
      </c>
      <c r="I106" s="167">
        <f t="shared" si="15"/>
        <v>0</v>
      </c>
      <c r="J106" s="168">
        <v>0</v>
      </c>
      <c r="K106" s="166">
        <f t="shared" si="16"/>
        <v>0</v>
      </c>
      <c r="L106" s="168">
        <v>0</v>
      </c>
      <c r="M106" s="166">
        <f t="shared" si="17"/>
        <v>0</v>
      </c>
      <c r="N106" s="169">
        <v>20</v>
      </c>
      <c r="O106" s="170">
        <v>16</v>
      </c>
      <c r="P106" s="16" t="s">
        <v>108</v>
      </c>
    </row>
    <row r="107" spans="1:16" s="16" customFormat="1" ht="13.5" customHeight="1">
      <c r="A107" s="164" t="s">
        <v>379</v>
      </c>
      <c r="B107" s="164" t="s">
        <v>111</v>
      </c>
      <c r="C107" s="164" t="s">
        <v>368</v>
      </c>
      <c r="D107" s="16" t="s">
        <v>380</v>
      </c>
      <c r="E107" s="165" t="s">
        <v>381</v>
      </c>
      <c r="F107" s="164" t="s">
        <v>115</v>
      </c>
      <c r="G107" s="166">
        <v>7.55</v>
      </c>
      <c r="H107" s="167">
        <v>0</v>
      </c>
      <c r="I107" s="167">
        <f t="shared" si="15"/>
        <v>0</v>
      </c>
      <c r="J107" s="168">
        <v>9E-05</v>
      </c>
      <c r="K107" s="166">
        <f t="shared" si="16"/>
        <v>0.0006795</v>
      </c>
      <c r="L107" s="168">
        <v>0</v>
      </c>
      <c r="M107" s="166">
        <f t="shared" si="17"/>
        <v>0</v>
      </c>
      <c r="N107" s="169">
        <v>20</v>
      </c>
      <c r="O107" s="170">
        <v>16</v>
      </c>
      <c r="P107" s="16" t="s">
        <v>108</v>
      </c>
    </row>
    <row r="108" spans="1:16" s="16" customFormat="1" ht="13.5" customHeight="1">
      <c r="A108" s="164" t="s">
        <v>382</v>
      </c>
      <c r="B108" s="164" t="s">
        <v>111</v>
      </c>
      <c r="C108" s="164" t="s">
        <v>368</v>
      </c>
      <c r="D108" s="16" t="s">
        <v>383</v>
      </c>
      <c r="E108" s="165" t="s">
        <v>384</v>
      </c>
      <c r="F108" s="164" t="s">
        <v>115</v>
      </c>
      <c r="G108" s="166">
        <v>1.8</v>
      </c>
      <c r="H108" s="167">
        <v>0</v>
      </c>
      <c r="I108" s="167">
        <f t="shared" si="15"/>
        <v>0</v>
      </c>
      <c r="J108" s="168">
        <v>0.00031</v>
      </c>
      <c r="K108" s="166">
        <f t="shared" si="16"/>
        <v>0.000558</v>
      </c>
      <c r="L108" s="168">
        <v>0</v>
      </c>
      <c r="M108" s="166">
        <f t="shared" si="17"/>
        <v>0</v>
      </c>
      <c r="N108" s="169">
        <v>20</v>
      </c>
      <c r="O108" s="170">
        <v>16</v>
      </c>
      <c r="P108" s="16" t="s">
        <v>108</v>
      </c>
    </row>
    <row r="109" spans="1:16" s="16" customFormat="1" ht="13.5" customHeight="1">
      <c r="A109" s="164" t="s">
        <v>385</v>
      </c>
      <c r="B109" s="164" t="s">
        <v>111</v>
      </c>
      <c r="C109" s="164" t="s">
        <v>368</v>
      </c>
      <c r="D109" s="16" t="s">
        <v>386</v>
      </c>
      <c r="E109" s="165" t="s">
        <v>387</v>
      </c>
      <c r="F109" s="164" t="s">
        <v>115</v>
      </c>
      <c r="G109" s="166">
        <v>6.35</v>
      </c>
      <c r="H109" s="167">
        <v>0</v>
      </c>
      <c r="I109" s="167">
        <f t="shared" si="15"/>
        <v>0</v>
      </c>
      <c r="J109" s="168">
        <v>0.00026</v>
      </c>
      <c r="K109" s="166">
        <f t="shared" si="16"/>
        <v>0.0016509999999999997</v>
      </c>
      <c r="L109" s="168">
        <v>0</v>
      </c>
      <c r="M109" s="166">
        <f t="shared" si="17"/>
        <v>0</v>
      </c>
      <c r="N109" s="169">
        <v>20</v>
      </c>
      <c r="O109" s="170">
        <v>16</v>
      </c>
      <c r="P109" s="16" t="s">
        <v>108</v>
      </c>
    </row>
    <row r="110" spans="1:16" s="16" customFormat="1" ht="13.5" customHeight="1">
      <c r="A110" s="164" t="s">
        <v>388</v>
      </c>
      <c r="B110" s="164" t="s">
        <v>111</v>
      </c>
      <c r="C110" s="164" t="s">
        <v>368</v>
      </c>
      <c r="D110" s="16" t="s">
        <v>389</v>
      </c>
      <c r="E110" s="165" t="s">
        <v>390</v>
      </c>
      <c r="F110" s="164" t="s">
        <v>124</v>
      </c>
      <c r="G110" s="166">
        <v>0.068</v>
      </c>
      <c r="H110" s="167">
        <v>0</v>
      </c>
      <c r="I110" s="167">
        <f t="shared" si="15"/>
        <v>0</v>
      </c>
      <c r="J110" s="168">
        <v>0</v>
      </c>
      <c r="K110" s="166">
        <f t="shared" si="16"/>
        <v>0</v>
      </c>
      <c r="L110" s="168">
        <v>0</v>
      </c>
      <c r="M110" s="166">
        <f t="shared" si="17"/>
        <v>0</v>
      </c>
      <c r="N110" s="169">
        <v>20</v>
      </c>
      <c r="O110" s="170">
        <v>16</v>
      </c>
      <c r="P110" s="16" t="s">
        <v>108</v>
      </c>
    </row>
    <row r="111" spans="2:16" s="136" customFormat="1" ht="12.75" customHeight="1">
      <c r="B111" s="141" t="s">
        <v>64</v>
      </c>
      <c r="D111" s="142" t="s">
        <v>391</v>
      </c>
      <c r="E111" s="142" t="s">
        <v>392</v>
      </c>
      <c r="I111" s="143">
        <f>I112</f>
        <v>0</v>
      </c>
      <c r="K111" s="144">
        <f>K112</f>
        <v>2.596E-05</v>
      </c>
      <c r="M111" s="144">
        <f>M112</f>
        <v>0</v>
      </c>
      <c r="P111" s="142" t="s">
        <v>110</v>
      </c>
    </row>
    <row r="112" spans="1:16" s="16" customFormat="1" ht="24" customHeight="1">
      <c r="A112" s="164" t="s">
        <v>393</v>
      </c>
      <c r="B112" s="164" t="s">
        <v>111</v>
      </c>
      <c r="C112" s="164" t="s">
        <v>391</v>
      </c>
      <c r="D112" s="16" t="s">
        <v>394</v>
      </c>
      <c r="E112" s="165" t="s">
        <v>395</v>
      </c>
      <c r="F112" s="164" t="s">
        <v>136</v>
      </c>
      <c r="G112" s="166">
        <v>0.044</v>
      </c>
      <c r="H112" s="167">
        <v>0</v>
      </c>
      <c r="I112" s="167">
        <f>ROUND(G112*H112,2)</f>
        <v>0</v>
      </c>
      <c r="J112" s="168">
        <v>0.00059</v>
      </c>
      <c r="K112" s="166">
        <f>G112*J112</f>
        <v>2.596E-05</v>
      </c>
      <c r="L112" s="168">
        <v>0</v>
      </c>
      <c r="M112" s="166">
        <f>G112*L112</f>
        <v>0</v>
      </c>
      <c r="N112" s="169">
        <v>20</v>
      </c>
      <c r="O112" s="170">
        <v>16</v>
      </c>
      <c r="P112" s="16" t="s">
        <v>108</v>
      </c>
    </row>
    <row r="113" spans="2:16" s="136" customFormat="1" ht="12.75" customHeight="1">
      <c r="B113" s="141" t="s">
        <v>64</v>
      </c>
      <c r="D113" s="142" t="s">
        <v>396</v>
      </c>
      <c r="E113" s="142" t="s">
        <v>397</v>
      </c>
      <c r="I113" s="143">
        <f>SUM(I114:I115)</f>
        <v>0</v>
      </c>
      <c r="K113" s="144">
        <f>SUM(K114:K115)</f>
        <v>0.22603425000000002</v>
      </c>
      <c r="M113" s="144">
        <f>SUM(M114:M115)</f>
        <v>0</v>
      </c>
      <c r="P113" s="142" t="s">
        <v>110</v>
      </c>
    </row>
    <row r="114" spans="1:16" s="16" customFormat="1" ht="24" customHeight="1">
      <c r="A114" s="164" t="s">
        <v>398</v>
      </c>
      <c r="B114" s="164" t="s">
        <v>111</v>
      </c>
      <c r="C114" s="164" t="s">
        <v>396</v>
      </c>
      <c r="D114" s="16" t="s">
        <v>399</v>
      </c>
      <c r="E114" s="165" t="s">
        <v>400</v>
      </c>
      <c r="F114" s="164" t="s">
        <v>136</v>
      </c>
      <c r="G114" s="166">
        <v>579.575</v>
      </c>
      <c r="H114" s="167">
        <v>0</v>
      </c>
      <c r="I114" s="167">
        <f>ROUND(G114*H114,2)</f>
        <v>0</v>
      </c>
      <c r="J114" s="168">
        <v>0.00039</v>
      </c>
      <c r="K114" s="166">
        <f>G114*J114</f>
        <v>0.22603425000000002</v>
      </c>
      <c r="L114" s="168">
        <v>0</v>
      </c>
      <c r="M114" s="166">
        <f>G114*L114</f>
        <v>0</v>
      </c>
      <c r="N114" s="169">
        <v>20</v>
      </c>
      <c r="O114" s="170">
        <v>16</v>
      </c>
      <c r="P114" s="16" t="s">
        <v>108</v>
      </c>
    </row>
    <row r="115" spans="1:16" s="16" customFormat="1" ht="13.5" customHeight="1">
      <c r="A115" s="164" t="s">
        <v>401</v>
      </c>
      <c r="B115" s="164" t="s">
        <v>111</v>
      </c>
      <c r="C115" s="164" t="s">
        <v>230</v>
      </c>
      <c r="D115" s="16" t="s">
        <v>402</v>
      </c>
      <c r="E115" s="165" t="s">
        <v>403</v>
      </c>
      <c r="F115" s="164" t="s">
        <v>136</v>
      </c>
      <c r="G115" s="166">
        <v>135.5</v>
      </c>
      <c r="H115" s="167">
        <v>0</v>
      </c>
      <c r="I115" s="167">
        <f>ROUND(G115*H115,2)</f>
        <v>0</v>
      </c>
      <c r="J115" s="168">
        <v>0</v>
      </c>
      <c r="K115" s="166">
        <f>G115*J115</f>
        <v>0</v>
      </c>
      <c r="L115" s="168">
        <v>0</v>
      </c>
      <c r="M115" s="166">
        <f>G115*L115</f>
        <v>0</v>
      </c>
      <c r="N115" s="169">
        <v>20</v>
      </c>
      <c r="O115" s="170">
        <v>16</v>
      </c>
      <c r="P115" s="16" t="s">
        <v>108</v>
      </c>
    </row>
    <row r="116" spans="2:16" s="136" customFormat="1" ht="12.75" customHeight="1">
      <c r="B116" s="141" t="s">
        <v>64</v>
      </c>
      <c r="D116" s="142" t="s">
        <v>404</v>
      </c>
      <c r="E116" s="142" t="s">
        <v>405</v>
      </c>
      <c r="I116" s="143">
        <f>SUM(I117:I119)</f>
        <v>0</v>
      </c>
      <c r="K116" s="144">
        <f>SUM(K117:K119)</f>
        <v>0.00098</v>
      </c>
      <c r="M116" s="144">
        <f>SUM(M117:M119)</f>
        <v>0</v>
      </c>
      <c r="P116" s="142" t="s">
        <v>110</v>
      </c>
    </row>
    <row r="117" spans="1:16" s="16" customFormat="1" ht="13.5" customHeight="1">
      <c r="A117" s="164" t="s">
        <v>406</v>
      </c>
      <c r="B117" s="164" t="s">
        <v>111</v>
      </c>
      <c r="C117" s="164" t="s">
        <v>404</v>
      </c>
      <c r="D117" s="16" t="s">
        <v>407</v>
      </c>
      <c r="E117" s="165" t="s">
        <v>408</v>
      </c>
      <c r="F117" s="164" t="s">
        <v>233</v>
      </c>
      <c r="G117" s="166">
        <v>1</v>
      </c>
      <c r="H117" s="167">
        <v>0</v>
      </c>
      <c r="I117" s="167">
        <f>ROUND(G117*H117,2)</f>
        <v>0</v>
      </c>
      <c r="J117" s="168">
        <v>0.00027</v>
      </c>
      <c r="K117" s="166">
        <f>G117*J117</f>
        <v>0.00027</v>
      </c>
      <c r="L117" s="168">
        <v>0</v>
      </c>
      <c r="M117" s="166">
        <f>G117*L117</f>
        <v>0</v>
      </c>
      <c r="N117" s="169">
        <v>20</v>
      </c>
      <c r="O117" s="170">
        <v>16</v>
      </c>
      <c r="P117" s="16" t="s">
        <v>108</v>
      </c>
    </row>
    <row r="118" spans="1:16" s="16" customFormat="1" ht="24" customHeight="1">
      <c r="A118" s="164" t="s">
        <v>409</v>
      </c>
      <c r="B118" s="164" t="s">
        <v>111</v>
      </c>
      <c r="C118" s="164" t="s">
        <v>404</v>
      </c>
      <c r="D118" s="16" t="s">
        <v>410</v>
      </c>
      <c r="E118" s="165" t="s">
        <v>411</v>
      </c>
      <c r="F118" s="164" t="s">
        <v>136</v>
      </c>
      <c r="G118" s="166">
        <v>1</v>
      </c>
      <c r="H118" s="167">
        <v>0</v>
      </c>
      <c r="I118" s="167">
        <f>ROUND(G118*H118,2)</f>
        <v>0</v>
      </c>
      <c r="J118" s="168">
        <v>0.00027</v>
      </c>
      <c r="K118" s="166">
        <f>G118*J118</f>
        <v>0.00027</v>
      </c>
      <c r="L118" s="168">
        <v>0</v>
      </c>
      <c r="M118" s="166">
        <f>G118*L118</f>
        <v>0</v>
      </c>
      <c r="N118" s="169">
        <v>20</v>
      </c>
      <c r="O118" s="170">
        <v>16</v>
      </c>
      <c r="P118" s="16" t="s">
        <v>108</v>
      </c>
    </row>
    <row r="119" spans="1:16" s="16" customFormat="1" ht="13.5" customHeight="1">
      <c r="A119" s="164" t="s">
        <v>412</v>
      </c>
      <c r="B119" s="164" t="s">
        <v>111</v>
      </c>
      <c r="C119" s="164" t="s">
        <v>404</v>
      </c>
      <c r="D119" s="16" t="s">
        <v>413</v>
      </c>
      <c r="E119" s="165" t="s">
        <v>414</v>
      </c>
      <c r="F119" s="164" t="s">
        <v>233</v>
      </c>
      <c r="G119" s="166">
        <v>4</v>
      </c>
      <c r="H119" s="167">
        <v>0</v>
      </c>
      <c r="I119" s="167">
        <f>ROUND(G119*H119,2)</f>
        <v>0</v>
      </c>
      <c r="J119" s="168">
        <v>0.00011</v>
      </c>
      <c r="K119" s="166">
        <f>G119*J119</f>
        <v>0.00044</v>
      </c>
      <c r="L119" s="168">
        <v>0</v>
      </c>
      <c r="M119" s="166">
        <f>G119*L119</f>
        <v>0</v>
      </c>
      <c r="N119" s="169">
        <v>20</v>
      </c>
      <c r="O119" s="170">
        <v>16</v>
      </c>
      <c r="P119" s="16" t="s">
        <v>108</v>
      </c>
    </row>
    <row r="120" spans="2:16" s="136" customFormat="1" ht="12.75" customHeight="1">
      <c r="B120" s="141" t="s">
        <v>64</v>
      </c>
      <c r="D120" s="142" t="s">
        <v>415</v>
      </c>
      <c r="E120" s="142" t="s">
        <v>416</v>
      </c>
      <c r="I120" s="143">
        <f>I121</f>
        <v>0</v>
      </c>
      <c r="K120" s="144">
        <f>K121</f>
        <v>0.007025999999999999</v>
      </c>
      <c r="M120" s="144">
        <f>M121</f>
        <v>0</v>
      </c>
      <c r="P120" s="142" t="s">
        <v>110</v>
      </c>
    </row>
    <row r="121" spans="1:16" s="16" customFormat="1" ht="24" customHeight="1">
      <c r="A121" s="164" t="s">
        <v>417</v>
      </c>
      <c r="B121" s="164" t="s">
        <v>111</v>
      </c>
      <c r="C121" s="164" t="s">
        <v>415</v>
      </c>
      <c r="D121" s="16" t="s">
        <v>418</v>
      </c>
      <c r="E121" s="165" t="s">
        <v>419</v>
      </c>
      <c r="F121" s="164" t="s">
        <v>136</v>
      </c>
      <c r="G121" s="166">
        <v>0.6</v>
      </c>
      <c r="H121" s="167">
        <v>0</v>
      </c>
      <c r="I121" s="167">
        <f>ROUND(G121*H121,2)</f>
        <v>0</v>
      </c>
      <c r="J121" s="168">
        <v>0.01171</v>
      </c>
      <c r="K121" s="166">
        <f>G121*J121</f>
        <v>0.007025999999999999</v>
      </c>
      <c r="L121" s="168">
        <v>0</v>
      </c>
      <c r="M121" s="166">
        <f>G121*L121</f>
        <v>0</v>
      </c>
      <c r="N121" s="169">
        <v>20</v>
      </c>
      <c r="O121" s="170">
        <v>16</v>
      </c>
      <c r="P121" s="16" t="s">
        <v>108</v>
      </c>
    </row>
    <row r="122" spans="2:16" s="136" customFormat="1" ht="12.75" customHeight="1">
      <c r="B122" s="137" t="s">
        <v>64</v>
      </c>
      <c r="D122" s="138" t="s">
        <v>160</v>
      </c>
      <c r="E122" s="138" t="s">
        <v>420</v>
      </c>
      <c r="I122" s="139">
        <f>I123+I125</f>
        <v>0</v>
      </c>
      <c r="K122" s="140">
        <f>K123+K125</f>
        <v>0</v>
      </c>
      <c r="M122" s="140">
        <f>M123+M125</f>
        <v>0</v>
      </c>
      <c r="P122" s="138" t="s">
        <v>107</v>
      </c>
    </row>
    <row r="123" spans="2:16" s="136" customFormat="1" ht="12.75" customHeight="1">
      <c r="B123" s="141" t="s">
        <v>64</v>
      </c>
      <c r="D123" s="142" t="s">
        <v>421</v>
      </c>
      <c r="E123" s="142" t="s">
        <v>422</v>
      </c>
      <c r="I123" s="143">
        <f>I124</f>
        <v>0</v>
      </c>
      <c r="K123" s="144">
        <f>K124</f>
        <v>0</v>
      </c>
      <c r="M123" s="144">
        <f>M124</f>
        <v>0</v>
      </c>
      <c r="P123" s="142" t="s">
        <v>110</v>
      </c>
    </row>
    <row r="124" spans="1:16" s="16" customFormat="1" ht="13.5" customHeight="1">
      <c r="A124" s="164" t="s">
        <v>423</v>
      </c>
      <c r="B124" s="164" t="s">
        <v>111</v>
      </c>
      <c r="C124" s="164" t="s">
        <v>230</v>
      </c>
      <c r="D124" s="16" t="s">
        <v>421</v>
      </c>
      <c r="E124" s="165" t="s">
        <v>424</v>
      </c>
      <c r="F124" s="164" t="s">
        <v>233</v>
      </c>
      <c r="G124" s="166">
        <v>1</v>
      </c>
      <c r="H124" s="167">
        <v>0</v>
      </c>
      <c r="I124" s="167">
        <f>ROUND(G124*H124,2)</f>
        <v>0</v>
      </c>
      <c r="J124" s="168">
        <v>0</v>
      </c>
      <c r="K124" s="166">
        <f>G124*J124</f>
        <v>0</v>
      </c>
      <c r="L124" s="168">
        <v>0</v>
      </c>
      <c r="M124" s="166">
        <f>G124*L124</f>
        <v>0</v>
      </c>
      <c r="N124" s="169">
        <v>20</v>
      </c>
      <c r="O124" s="170">
        <v>64</v>
      </c>
      <c r="P124" s="16" t="s">
        <v>108</v>
      </c>
    </row>
    <row r="125" spans="2:16" s="136" customFormat="1" ht="12.75" customHeight="1">
      <c r="B125" s="141" t="s">
        <v>64</v>
      </c>
      <c r="D125" s="142" t="s">
        <v>425</v>
      </c>
      <c r="E125" s="142" t="s">
        <v>426</v>
      </c>
      <c r="I125" s="143">
        <f>I126</f>
        <v>0</v>
      </c>
      <c r="K125" s="144">
        <f>K126</f>
        <v>0</v>
      </c>
      <c r="M125" s="144">
        <f>M126</f>
        <v>0</v>
      </c>
      <c r="P125" s="142" t="s">
        <v>110</v>
      </c>
    </row>
    <row r="126" spans="1:16" s="16" customFormat="1" ht="13.5" customHeight="1">
      <c r="A126" s="164" t="s">
        <v>427</v>
      </c>
      <c r="B126" s="164" t="s">
        <v>111</v>
      </c>
      <c r="C126" s="164" t="s">
        <v>230</v>
      </c>
      <c r="D126" s="16" t="s">
        <v>428</v>
      </c>
      <c r="E126" s="165" t="s">
        <v>429</v>
      </c>
      <c r="F126" s="164" t="s">
        <v>233</v>
      </c>
      <c r="G126" s="166">
        <v>1</v>
      </c>
      <c r="H126" s="167">
        <v>0</v>
      </c>
      <c r="I126" s="167">
        <f>ROUND(G126*H126,2)</f>
        <v>0</v>
      </c>
      <c r="J126" s="168">
        <v>0</v>
      </c>
      <c r="K126" s="166">
        <f>G126*J126</f>
        <v>0</v>
      </c>
      <c r="L126" s="168">
        <v>0</v>
      </c>
      <c r="M126" s="166">
        <f>G126*L126</f>
        <v>0</v>
      </c>
      <c r="N126" s="169">
        <v>20</v>
      </c>
      <c r="O126" s="170">
        <v>64</v>
      </c>
      <c r="P126" s="16" t="s">
        <v>108</v>
      </c>
    </row>
    <row r="127" spans="5:13" s="149" customFormat="1" ht="12.75" customHeight="1">
      <c r="E127" s="150" t="s">
        <v>90</v>
      </c>
      <c r="I127" s="151">
        <f>I14+I54+I122</f>
        <v>0</v>
      </c>
      <c r="K127" s="152">
        <f>K14+K54+K122</f>
        <v>37.594477069999996</v>
      </c>
      <c r="M127" s="152">
        <f>M14+M54+M122</f>
        <v>9.161345</v>
      </c>
    </row>
  </sheetData>
  <sheetProtection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2012-06-08T06:45:28Z</dcterms:created>
  <dcterms:modified xsi:type="dcterms:W3CDTF">2012-06-08T06:48:27Z</dcterms:modified>
  <cp:category/>
  <cp:version/>
  <cp:contentType/>
  <cp:contentStatus/>
</cp:coreProperties>
</file>